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ettsche\Desktop\BST3_2020\2020_05_08_1\"/>
    </mc:Choice>
  </mc:AlternateContent>
  <bookViews>
    <workbookView xWindow="0" yWindow="0" windowWidth="28800" windowHeight="12300" tabRatio="343" activeTab="1"/>
  </bookViews>
  <sheets>
    <sheet name="Eingabedaten" sheetId="1" r:id="rId1"/>
    <sheet name="S1" sheetId="2" r:id="rId2"/>
    <sheet name="S2" sheetId="3" r:id="rId3"/>
    <sheet name="S3" sheetId="4" r:id="rId4"/>
    <sheet name="GS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9" i="5" l="1"/>
  <c r="L49" i="5"/>
  <c r="K49" i="5"/>
  <c r="J49" i="5"/>
  <c r="I49" i="5"/>
  <c r="H49" i="5"/>
  <c r="G49" i="5"/>
  <c r="F49" i="5"/>
  <c r="E49" i="5"/>
  <c r="D49" i="5"/>
  <c r="C49" i="5"/>
  <c r="B49" i="5"/>
  <c r="N51" i="5" l="1" a="1"/>
  <c r="N78" i="5"/>
  <c r="N77" i="5"/>
  <c r="N76" i="5"/>
  <c r="N75" i="5"/>
  <c r="N73" i="5"/>
  <c r="N72" i="5"/>
  <c r="N71" i="5"/>
  <c r="N70" i="5"/>
  <c r="N68" i="5"/>
  <c r="N67" i="5"/>
  <c r="N66" i="5"/>
  <c r="N74" i="5" s="1"/>
  <c r="N53" i="5" l="1"/>
  <c r="N56" i="5"/>
  <c r="N51" i="5"/>
  <c r="N61" i="5"/>
  <c r="N52" i="5"/>
  <c r="N62" i="5"/>
  <c r="N57" i="5"/>
  <c r="N59" i="5"/>
  <c r="N58" i="5"/>
  <c r="O74" i="5" s="1"/>
  <c r="N60" i="5"/>
  <c r="N55" i="5"/>
  <c r="N54" i="5"/>
  <c r="N69" i="5"/>
  <c r="H25" i="5"/>
  <c r="O30" i="5" l="1"/>
  <c r="O29" i="5"/>
  <c r="O28" i="5"/>
  <c r="O27" i="5"/>
  <c r="O26" i="5"/>
  <c r="O25" i="5"/>
  <c r="O24" i="5"/>
  <c r="O23" i="5"/>
  <c r="O22" i="5"/>
  <c r="O21" i="5"/>
  <c r="O20" i="5"/>
  <c r="O19" i="5"/>
  <c r="J27" i="5"/>
  <c r="M30" i="5"/>
  <c r="L29" i="5"/>
  <c r="K28" i="5"/>
  <c r="I26" i="5"/>
  <c r="G24" i="5"/>
  <c r="F23" i="5"/>
  <c r="E22" i="5"/>
  <c r="D21" i="5"/>
  <c r="C20" i="5"/>
  <c r="B19" i="5"/>
  <c r="B80" i="5" l="1" a="1"/>
  <c r="B80" i="5" s="1"/>
  <c r="C2" i="4"/>
  <c r="C7" i="4" s="1"/>
  <c r="C2" i="2"/>
  <c r="G6" i="2" s="1"/>
  <c r="C2" i="3"/>
  <c r="C6" i="3" s="1"/>
  <c r="B118" i="4" l="1"/>
  <c r="B127" i="4"/>
  <c r="B115" i="3"/>
  <c r="B124" i="3"/>
  <c r="B74" i="5"/>
  <c r="B73" i="5"/>
  <c r="B75" i="5"/>
  <c r="F63" i="4"/>
  <c r="F69" i="4"/>
  <c r="F60" i="4"/>
  <c r="F66" i="4"/>
  <c r="C66" i="3"/>
  <c r="C63" i="3"/>
  <c r="C60" i="3"/>
  <c r="C69" i="3"/>
  <c r="F80" i="5"/>
  <c r="K80" i="5"/>
  <c r="M80" i="5"/>
  <c r="J80" i="5"/>
  <c r="D80" i="5"/>
  <c r="I80" i="5"/>
  <c r="C80" i="5"/>
  <c r="H80" i="5"/>
  <c r="E80" i="5"/>
  <c r="G80" i="5"/>
  <c r="L80" i="5"/>
  <c r="G9" i="2"/>
  <c r="C10" i="2"/>
  <c r="G7" i="2"/>
  <c r="C8" i="2"/>
  <c r="C9" i="4"/>
  <c r="G8" i="2"/>
  <c r="G7" i="4"/>
  <c r="C8" i="4"/>
  <c r="G8" i="4"/>
  <c r="C9" i="2"/>
  <c r="G9" i="4"/>
  <c r="C10" i="4"/>
  <c r="G10" i="4"/>
  <c r="C11" i="4"/>
  <c r="C12" i="4" s="1"/>
  <c r="G11" i="4"/>
  <c r="C6" i="4"/>
  <c r="G6" i="4"/>
  <c r="C7" i="2"/>
  <c r="B127" i="2" s="1"/>
  <c r="C11" i="2"/>
  <c r="G11" i="2"/>
  <c r="C6" i="2"/>
  <c r="G10" i="2"/>
  <c r="I131" i="1"/>
  <c r="D132" i="1"/>
  <c r="D133" i="1"/>
  <c r="D134" i="1"/>
  <c r="D135" i="1"/>
  <c r="D136" i="1"/>
  <c r="D131" i="1"/>
  <c r="E123" i="1"/>
  <c r="G10" i="3"/>
  <c r="B115" i="4" l="1"/>
  <c r="B124" i="4"/>
  <c r="B115" i="2"/>
  <c r="B124" i="2"/>
  <c r="F69" i="2"/>
  <c r="H71" i="2" s="1"/>
  <c r="B118" i="2"/>
  <c r="K74" i="5"/>
  <c r="J68" i="5"/>
  <c r="J67" i="5"/>
  <c r="H67" i="5"/>
  <c r="H68" i="5"/>
  <c r="C73" i="5"/>
  <c r="C74" i="5"/>
  <c r="C75" i="5"/>
  <c r="I67" i="5"/>
  <c r="I76" i="5"/>
  <c r="I68" i="5"/>
  <c r="I77" i="5"/>
  <c r="L74" i="5"/>
  <c r="C63" i="4"/>
  <c r="C69" i="4"/>
  <c r="C60" i="4"/>
  <c r="C66" i="4"/>
  <c r="G64" i="4"/>
  <c r="H65" i="4"/>
  <c r="H68" i="4"/>
  <c r="G67" i="4"/>
  <c r="G61" i="4"/>
  <c r="H62" i="4"/>
  <c r="G70" i="4"/>
  <c r="H71" i="4"/>
  <c r="E68" i="3"/>
  <c r="D67" i="3"/>
  <c r="E62" i="3"/>
  <c r="D61" i="3"/>
  <c r="E65" i="3"/>
  <c r="D64" i="3"/>
  <c r="E71" i="3"/>
  <c r="D70" i="3"/>
  <c r="C69" i="2"/>
  <c r="E71" i="2" s="1"/>
  <c r="C60" i="2"/>
  <c r="D25" i="4"/>
  <c r="G28" i="4" s="1"/>
  <c r="C25" i="4"/>
  <c r="C26" i="4"/>
  <c r="F29" i="4" s="1"/>
  <c r="D17" i="2"/>
  <c r="G20" i="2" s="1"/>
  <c r="C12" i="2"/>
  <c r="C26" i="2" s="1"/>
  <c r="F29" i="2" s="1"/>
  <c r="E18" i="2"/>
  <c r="E21" i="2" s="1"/>
  <c r="H18" i="2" s="1"/>
  <c r="J17" i="2"/>
  <c r="E124" i="2" s="1"/>
  <c r="J17" i="4"/>
  <c r="E124" i="4" s="1"/>
  <c r="J20" i="2"/>
  <c r="E127" i="2" s="1"/>
  <c r="C16" i="2"/>
  <c r="D18" i="2"/>
  <c r="J16" i="2"/>
  <c r="E123" i="2" s="1"/>
  <c r="J20" i="4"/>
  <c r="E127" i="4" s="1"/>
  <c r="C16" i="4"/>
  <c r="J19" i="2"/>
  <c r="E126" i="2" s="1"/>
  <c r="J21" i="2"/>
  <c r="E128" i="2" s="1"/>
  <c r="D17" i="4"/>
  <c r="E18" i="4"/>
  <c r="D18" i="4"/>
  <c r="F63" i="2"/>
  <c r="F66" i="2"/>
  <c r="F60" i="2"/>
  <c r="J18" i="2"/>
  <c r="E125" i="2" s="1"/>
  <c r="J18" i="4"/>
  <c r="E125" i="4" s="1"/>
  <c r="J16" i="4"/>
  <c r="E123" i="4" s="1"/>
  <c r="J19" i="4"/>
  <c r="E126" i="4" s="1"/>
  <c r="J21" i="4"/>
  <c r="E128" i="4" s="1"/>
  <c r="C63" i="2"/>
  <c r="C66" i="2"/>
  <c r="G11" i="3"/>
  <c r="G9" i="3"/>
  <c r="G8" i="3"/>
  <c r="G7" i="3"/>
  <c r="G6" i="3"/>
  <c r="C11" i="3"/>
  <c r="C12" i="3" s="1"/>
  <c r="C10" i="3"/>
  <c r="C9" i="3"/>
  <c r="C8" i="3"/>
  <c r="C7" i="3"/>
  <c r="G70" i="2" l="1"/>
  <c r="B118" i="3"/>
  <c r="B127" i="3"/>
  <c r="E71" i="4"/>
  <c r="D70" i="4"/>
  <c r="E65" i="4"/>
  <c r="D64" i="4"/>
  <c r="E68" i="4"/>
  <c r="D67" i="4"/>
  <c r="E62" i="4"/>
  <c r="D61" i="4"/>
  <c r="C74" i="4" s="1" a="1"/>
  <c r="F66" i="3"/>
  <c r="F63" i="3"/>
  <c r="F60" i="3"/>
  <c r="F69" i="3"/>
  <c r="D70" i="2"/>
  <c r="G29" i="4"/>
  <c r="F28" i="4"/>
  <c r="D26" i="4"/>
  <c r="C25" i="3"/>
  <c r="C26" i="3"/>
  <c r="F29" i="3" s="1"/>
  <c r="D25" i="3"/>
  <c r="G28" i="3" s="1"/>
  <c r="D20" i="2"/>
  <c r="G17" i="2" s="1"/>
  <c r="D25" i="2"/>
  <c r="G28" i="2" s="1"/>
  <c r="C25" i="2"/>
  <c r="H21" i="2"/>
  <c r="F19" i="4"/>
  <c r="C19" i="4"/>
  <c r="F16" i="4"/>
  <c r="E20" i="2"/>
  <c r="G18" i="2" s="1"/>
  <c r="G21" i="2" s="1"/>
  <c r="H20" i="2" s="1"/>
  <c r="E17" i="2"/>
  <c r="D21" i="2"/>
  <c r="H17" i="2" s="1"/>
  <c r="C19" i="2"/>
  <c r="F16" i="2"/>
  <c r="F19" i="2"/>
  <c r="G20" i="4"/>
  <c r="D20" i="4"/>
  <c r="G17" i="4" s="1"/>
  <c r="H21" i="4"/>
  <c r="E21" i="4"/>
  <c r="H18" i="4" s="1"/>
  <c r="E20" i="4"/>
  <c r="G18" i="4" s="1"/>
  <c r="G21" i="4" s="1"/>
  <c r="H20" i="4" s="1"/>
  <c r="E17" i="4"/>
  <c r="D21" i="4"/>
  <c r="H17" i="4" s="1"/>
  <c r="H62" i="2"/>
  <c r="G61" i="2"/>
  <c r="H68" i="2"/>
  <c r="G67" i="2"/>
  <c r="H65" i="2"/>
  <c r="G64" i="2"/>
  <c r="E62" i="2"/>
  <c r="D61" i="2"/>
  <c r="E65" i="2"/>
  <c r="D64" i="2"/>
  <c r="E68" i="2"/>
  <c r="D67" i="2"/>
  <c r="J18" i="3"/>
  <c r="E125" i="3" s="1"/>
  <c r="J16" i="3"/>
  <c r="E123" i="3" s="1"/>
  <c r="J21" i="3"/>
  <c r="E128" i="3" s="1"/>
  <c r="J19" i="3"/>
  <c r="E126" i="3" s="1"/>
  <c r="J17" i="3"/>
  <c r="E124" i="3" s="1"/>
  <c r="J20" i="3"/>
  <c r="E127" i="3" s="1"/>
  <c r="E18" i="3"/>
  <c r="H21" i="3" s="1"/>
  <c r="D18" i="3"/>
  <c r="E17" i="3" s="1"/>
  <c r="D17" i="3"/>
  <c r="D20" i="3" s="1"/>
  <c r="G17" i="3" s="1"/>
  <c r="C16" i="3"/>
  <c r="F19" i="3" s="1"/>
  <c r="L79" i="4" l="1"/>
  <c r="L78" i="4"/>
  <c r="L77" i="4"/>
  <c r="L76" i="4"/>
  <c r="L75" i="4"/>
  <c r="L74" i="4"/>
  <c r="K79" i="4"/>
  <c r="K78" i="4"/>
  <c r="K77" i="4"/>
  <c r="K76" i="4"/>
  <c r="K75" i="4"/>
  <c r="K74" i="4"/>
  <c r="J79" i="4"/>
  <c r="J78" i="4"/>
  <c r="J77" i="4"/>
  <c r="J76" i="4"/>
  <c r="J75" i="4"/>
  <c r="J74" i="4"/>
  <c r="F79" i="4"/>
  <c r="F78" i="4"/>
  <c r="F77" i="4"/>
  <c r="F76" i="4"/>
  <c r="F75" i="4"/>
  <c r="F74" i="4"/>
  <c r="H78" i="4"/>
  <c r="C77" i="4"/>
  <c r="H75" i="4"/>
  <c r="C74" i="4"/>
  <c r="N79" i="4"/>
  <c r="G78" i="4"/>
  <c r="N76" i="4"/>
  <c r="G75" i="4"/>
  <c r="M79" i="4"/>
  <c r="E78" i="4"/>
  <c r="M76" i="4"/>
  <c r="E75" i="4"/>
  <c r="G79" i="4"/>
  <c r="N77" i="4"/>
  <c r="G76" i="4"/>
  <c r="N74" i="4"/>
  <c r="G77" i="4"/>
  <c r="G74" i="4"/>
  <c r="M78" i="4"/>
  <c r="M75" i="4"/>
  <c r="D77" i="4"/>
  <c r="I79" i="4"/>
  <c r="D78" i="4"/>
  <c r="I76" i="4"/>
  <c r="D75" i="4"/>
  <c r="H79" i="4"/>
  <c r="C78" i="4"/>
  <c r="H76" i="4"/>
  <c r="C75" i="4"/>
  <c r="D74" i="4"/>
  <c r="E79" i="4"/>
  <c r="M77" i="4"/>
  <c r="E76" i="4"/>
  <c r="M74" i="4"/>
  <c r="D79" i="4"/>
  <c r="I77" i="4"/>
  <c r="D76" i="4"/>
  <c r="I74" i="4"/>
  <c r="C79" i="4"/>
  <c r="H77" i="4"/>
  <c r="C76" i="4"/>
  <c r="H74" i="4"/>
  <c r="N78" i="4"/>
  <c r="N75" i="4"/>
  <c r="E77" i="4"/>
  <c r="E74" i="4"/>
  <c r="I78" i="4"/>
  <c r="I75" i="4"/>
  <c r="H71" i="3"/>
  <c r="G70" i="3"/>
  <c r="H62" i="3"/>
  <c r="G61" i="3"/>
  <c r="C74" i="3" s="1" a="1"/>
  <c r="G64" i="3"/>
  <c r="H65" i="3"/>
  <c r="H68" i="3"/>
  <c r="G67" i="3"/>
  <c r="C74" i="2" a="1"/>
  <c r="D74" i="2" s="1"/>
  <c r="C41" i="4" a="1"/>
  <c r="G46" i="4" s="1"/>
  <c r="J49" i="4" a="1"/>
  <c r="J51" i="4" s="1"/>
  <c r="C33" i="4" a="1"/>
  <c r="F28" i="3"/>
  <c r="D26" i="3"/>
  <c r="G29" i="3"/>
  <c r="G29" i="2"/>
  <c r="F28" i="2"/>
  <c r="D26" i="2"/>
  <c r="C19" i="3"/>
  <c r="F16" i="3"/>
  <c r="E20" i="3"/>
  <c r="G18" i="3" s="1"/>
  <c r="G21" i="3" s="1"/>
  <c r="H20" i="3" s="1"/>
  <c r="E21" i="3"/>
  <c r="H18" i="3" s="1"/>
  <c r="G20" i="3"/>
  <c r="D21" i="3"/>
  <c r="H17" i="3" s="1"/>
  <c r="G74" i="2" l="1"/>
  <c r="L77" i="2"/>
  <c r="H76" i="2"/>
  <c r="K75" i="2"/>
  <c r="D75" i="2"/>
  <c r="J79" i="3"/>
  <c r="J78" i="3"/>
  <c r="J77" i="3"/>
  <c r="J76" i="3"/>
  <c r="J75" i="3"/>
  <c r="J74" i="3"/>
  <c r="G79" i="3"/>
  <c r="G78" i="3"/>
  <c r="G77" i="3"/>
  <c r="G76" i="3"/>
  <c r="G75" i="3"/>
  <c r="G74" i="3"/>
  <c r="F79" i="3"/>
  <c r="F78" i="3"/>
  <c r="F77" i="3"/>
  <c r="F76" i="3"/>
  <c r="F75" i="3"/>
  <c r="F74" i="3"/>
  <c r="E79" i="3"/>
  <c r="E78" i="3"/>
  <c r="E77" i="3"/>
  <c r="E76" i="3"/>
  <c r="E75" i="3"/>
  <c r="E74" i="3"/>
  <c r="C79" i="3"/>
  <c r="K77" i="3"/>
  <c r="C76" i="3"/>
  <c r="K74" i="3"/>
  <c r="L78" i="3"/>
  <c r="D74" i="3"/>
  <c r="K78" i="3"/>
  <c r="K75" i="3"/>
  <c r="N76" i="3"/>
  <c r="H78" i="3"/>
  <c r="H75" i="3"/>
  <c r="L79" i="3"/>
  <c r="L76" i="3"/>
  <c r="N78" i="3"/>
  <c r="I77" i="3"/>
  <c r="N75" i="3"/>
  <c r="I74" i="3"/>
  <c r="L75" i="3"/>
  <c r="M78" i="3"/>
  <c r="H77" i="3"/>
  <c r="M75" i="3"/>
  <c r="H74" i="3"/>
  <c r="D77" i="3"/>
  <c r="C77" i="3"/>
  <c r="C74" i="3"/>
  <c r="I78" i="3"/>
  <c r="I75" i="3"/>
  <c r="M79" i="3"/>
  <c r="M76" i="3"/>
  <c r="D78" i="3"/>
  <c r="D75" i="3"/>
  <c r="K79" i="3"/>
  <c r="C78" i="3"/>
  <c r="K76" i="3"/>
  <c r="C75" i="3"/>
  <c r="I79" i="3"/>
  <c r="N77" i="3"/>
  <c r="I76" i="3"/>
  <c r="N74" i="3"/>
  <c r="N79" i="3"/>
  <c r="L77" i="3"/>
  <c r="H76" i="3"/>
  <c r="D76" i="3"/>
  <c r="M74" i="3"/>
  <c r="L74" i="3"/>
  <c r="H79" i="3"/>
  <c r="M77" i="3"/>
  <c r="D79" i="3"/>
  <c r="J76" i="2"/>
  <c r="F75" i="2"/>
  <c r="F79" i="2"/>
  <c r="N77" i="2"/>
  <c r="M79" i="2"/>
  <c r="I78" i="2"/>
  <c r="K79" i="2"/>
  <c r="M75" i="2"/>
  <c r="G78" i="2"/>
  <c r="I74" i="2"/>
  <c r="E77" i="2"/>
  <c r="C77" i="2"/>
  <c r="D79" i="2"/>
  <c r="C33" i="3" a="1"/>
  <c r="E34" i="3" s="1"/>
  <c r="G79" i="2"/>
  <c r="C78" i="2"/>
  <c r="K76" i="2"/>
  <c r="G75" i="2"/>
  <c r="C74" i="2"/>
  <c r="N78" i="2"/>
  <c r="J77" i="2"/>
  <c r="F76" i="2"/>
  <c r="N74" i="2"/>
  <c r="I79" i="2"/>
  <c r="E78" i="2"/>
  <c r="M76" i="2"/>
  <c r="I75" i="2"/>
  <c r="E74" i="2"/>
  <c r="L78" i="2"/>
  <c r="H77" i="2"/>
  <c r="D76" i="2"/>
  <c r="L74" i="2"/>
  <c r="C79" i="2"/>
  <c r="K77" i="2"/>
  <c r="G76" i="2"/>
  <c r="C75" i="2"/>
  <c r="N79" i="2"/>
  <c r="J78" i="2"/>
  <c r="F77" i="2"/>
  <c r="N75" i="2"/>
  <c r="J74" i="2"/>
  <c r="E79" i="2"/>
  <c r="M77" i="2"/>
  <c r="I76" i="2"/>
  <c r="E75" i="2"/>
  <c r="L79" i="2"/>
  <c r="H78" i="2"/>
  <c r="D77" i="2"/>
  <c r="L75" i="2"/>
  <c r="H74" i="2"/>
  <c r="K78" i="2"/>
  <c r="G77" i="2"/>
  <c r="C76" i="2"/>
  <c r="K74" i="2"/>
  <c r="J79" i="2"/>
  <c r="F78" i="2"/>
  <c r="N76" i="2"/>
  <c r="J75" i="2"/>
  <c r="F74" i="2"/>
  <c r="M78" i="2"/>
  <c r="I77" i="2"/>
  <c r="E76" i="2"/>
  <c r="M74" i="2"/>
  <c r="H79" i="2"/>
  <c r="D78" i="2"/>
  <c r="L76" i="2"/>
  <c r="H75" i="2"/>
  <c r="J54" i="4"/>
  <c r="C41" i="4"/>
  <c r="H45" i="4"/>
  <c r="E46" i="4"/>
  <c r="C33" i="2" a="1"/>
  <c r="C38" i="2" s="1"/>
  <c r="E45" i="4"/>
  <c r="J52" i="4"/>
  <c r="J50" i="4"/>
  <c r="J53" i="4"/>
  <c r="J49" i="4"/>
  <c r="F45" i="4"/>
  <c r="F46" i="4"/>
  <c r="D43" i="4"/>
  <c r="D44" i="4"/>
  <c r="H42" i="4"/>
  <c r="D45" i="4"/>
  <c r="G41" i="4"/>
  <c r="C45" i="4"/>
  <c r="C42" i="4"/>
  <c r="D46" i="4"/>
  <c r="C44" i="4"/>
  <c r="C43" i="4"/>
  <c r="G42" i="4"/>
  <c r="H44" i="4"/>
  <c r="E41" i="4"/>
  <c r="G43" i="4"/>
  <c r="F41" i="4"/>
  <c r="C46" i="4"/>
  <c r="H41" i="4"/>
  <c r="E42" i="4"/>
  <c r="F42" i="4"/>
  <c r="G44" i="4"/>
  <c r="H46" i="4"/>
  <c r="C41" i="3" a="1"/>
  <c r="D44" i="3" s="1"/>
  <c r="D41" i="4"/>
  <c r="E43" i="4"/>
  <c r="G45" i="4"/>
  <c r="F43" i="4"/>
  <c r="D42" i="4"/>
  <c r="H43" i="4"/>
  <c r="E44" i="4"/>
  <c r="F44" i="4"/>
  <c r="C33" i="4"/>
  <c r="H38" i="4"/>
  <c r="H36" i="4"/>
  <c r="H34" i="4"/>
  <c r="G38" i="4"/>
  <c r="G36" i="4"/>
  <c r="G34" i="4"/>
  <c r="D33" i="4"/>
  <c r="C37" i="4"/>
  <c r="F38" i="4"/>
  <c r="F36" i="4"/>
  <c r="F34" i="4"/>
  <c r="D38" i="4"/>
  <c r="C38" i="4"/>
  <c r="C36" i="4"/>
  <c r="C34" i="4"/>
  <c r="E38" i="4"/>
  <c r="E36" i="4"/>
  <c r="E34" i="4"/>
  <c r="D36" i="4"/>
  <c r="D34" i="4"/>
  <c r="G37" i="4"/>
  <c r="G35" i="4"/>
  <c r="G33" i="4"/>
  <c r="D37" i="4"/>
  <c r="D35" i="4"/>
  <c r="C35" i="4"/>
  <c r="H37" i="4"/>
  <c r="H35" i="4"/>
  <c r="H33" i="4"/>
  <c r="F37" i="4"/>
  <c r="F35" i="4"/>
  <c r="F33" i="4"/>
  <c r="E37" i="4"/>
  <c r="E35" i="4"/>
  <c r="E33" i="4"/>
  <c r="E38" i="3"/>
  <c r="E36" i="3"/>
  <c r="H33" i="3"/>
  <c r="C37" i="3"/>
  <c r="H38" i="3"/>
  <c r="H34" i="3"/>
  <c r="D38" i="3"/>
  <c r="D36" i="3"/>
  <c r="H36" i="3"/>
  <c r="C38" i="3"/>
  <c r="G36" i="3"/>
  <c r="F36" i="3"/>
  <c r="G33" i="3"/>
  <c r="F37" i="3"/>
  <c r="E37" i="3"/>
  <c r="E35" i="3"/>
  <c r="D35" i="3"/>
  <c r="D33" i="3"/>
  <c r="J49" i="3" a="1"/>
  <c r="C41" i="2" a="1"/>
  <c r="E45" i="2" s="1"/>
  <c r="J49" i="2" a="1"/>
  <c r="J51" i="2" s="1"/>
  <c r="C33" i="2" l="1"/>
  <c r="D36" i="2"/>
  <c r="G33" i="2"/>
  <c r="G36" i="2"/>
  <c r="C34" i="2"/>
  <c r="D37" i="2"/>
  <c r="E33" i="2"/>
  <c r="H33" i="2"/>
  <c r="F36" i="2"/>
  <c r="J60" i="4" a="1"/>
  <c r="F34" i="3"/>
  <c r="D37" i="3"/>
  <c r="F33" i="3"/>
  <c r="G35" i="3"/>
  <c r="C34" i="3"/>
  <c r="H37" i="3"/>
  <c r="G34" i="3"/>
  <c r="C33" i="3"/>
  <c r="H35" i="3"/>
  <c r="F38" i="3"/>
  <c r="E33" i="3"/>
  <c r="F35" i="3"/>
  <c r="G37" i="3"/>
  <c r="C36" i="3"/>
  <c r="D34" i="3"/>
  <c r="G38" i="3"/>
  <c r="C35" i="3"/>
  <c r="C43" i="3"/>
  <c r="E44" i="3"/>
  <c r="G44" i="3"/>
  <c r="C41" i="3"/>
  <c r="C44" i="3"/>
  <c r="H37" i="2"/>
  <c r="F37" i="2"/>
  <c r="D35" i="2"/>
  <c r="G35" i="2"/>
  <c r="H38" i="2"/>
  <c r="E36" i="2"/>
  <c r="G38" i="2"/>
  <c r="F34" i="2"/>
  <c r="D34" i="2"/>
  <c r="G37" i="2"/>
  <c r="E37" i="2"/>
  <c r="C37" i="2"/>
  <c r="C35" i="2"/>
  <c r="H34" i="2"/>
  <c r="E35" i="2"/>
  <c r="F38" i="2"/>
  <c r="D38" i="2"/>
  <c r="C36" i="2"/>
  <c r="H35" i="2"/>
  <c r="F35" i="2"/>
  <c r="D33" i="2"/>
  <c r="F33" i="2"/>
  <c r="H36" i="2"/>
  <c r="E34" i="2"/>
  <c r="G34" i="2"/>
  <c r="E38" i="2"/>
  <c r="F41" i="3"/>
  <c r="D46" i="3"/>
  <c r="D45" i="3"/>
  <c r="G43" i="3"/>
  <c r="C46" i="3"/>
  <c r="H42" i="3"/>
  <c r="E45" i="3"/>
  <c r="H41" i="3"/>
  <c r="G41" i="3"/>
  <c r="D43" i="3"/>
  <c r="E42" i="3"/>
  <c r="G42" i="3"/>
  <c r="G46" i="3"/>
  <c r="H44" i="3"/>
  <c r="C45" i="3"/>
  <c r="E41" i="3"/>
  <c r="F43" i="3"/>
  <c r="E46" i="3"/>
  <c r="H43" i="3"/>
  <c r="G45" i="3"/>
  <c r="F44" i="3"/>
  <c r="D42" i="3"/>
  <c r="C49" i="4" a="1"/>
  <c r="G50" i="4" s="1"/>
  <c r="H46" i="3"/>
  <c r="D41" i="3"/>
  <c r="E43" i="3"/>
  <c r="F45" i="3"/>
  <c r="F42" i="3"/>
  <c r="H45" i="3"/>
  <c r="C42" i="3"/>
  <c r="F46" i="3"/>
  <c r="J50" i="3"/>
  <c r="J49" i="3"/>
  <c r="J54" i="3"/>
  <c r="J53" i="3"/>
  <c r="J52" i="3"/>
  <c r="J51" i="3"/>
  <c r="F45" i="2"/>
  <c r="C44" i="2"/>
  <c r="C41" i="2"/>
  <c r="F43" i="2"/>
  <c r="F41" i="2"/>
  <c r="C42" i="2"/>
  <c r="D45" i="2"/>
  <c r="H45" i="2"/>
  <c r="D41" i="2"/>
  <c r="H46" i="2"/>
  <c r="H43" i="2"/>
  <c r="F42" i="2"/>
  <c r="E42" i="2"/>
  <c r="E43" i="2"/>
  <c r="E44" i="2"/>
  <c r="D44" i="2"/>
  <c r="E41" i="2"/>
  <c r="D46" i="2"/>
  <c r="D42" i="2"/>
  <c r="C45" i="2"/>
  <c r="H41" i="2"/>
  <c r="C46" i="2"/>
  <c r="C43" i="2"/>
  <c r="H44" i="2"/>
  <c r="H42" i="2"/>
  <c r="G45" i="2"/>
  <c r="D43" i="2"/>
  <c r="G46" i="2"/>
  <c r="G44" i="2"/>
  <c r="G43" i="2"/>
  <c r="G42" i="2"/>
  <c r="F46" i="2"/>
  <c r="G41" i="2"/>
  <c r="F44" i="2"/>
  <c r="E46" i="2"/>
  <c r="J50" i="2"/>
  <c r="J49" i="2"/>
  <c r="J54" i="2"/>
  <c r="J53" i="2"/>
  <c r="J52" i="2"/>
  <c r="J68" i="4" l="1"/>
  <c r="J67" i="4"/>
  <c r="J66" i="4"/>
  <c r="J61" i="4"/>
  <c r="J71" i="4"/>
  <c r="J64" i="4"/>
  <c r="J70" i="4"/>
  <c r="J69" i="4"/>
  <c r="J65" i="4"/>
  <c r="J63" i="4"/>
  <c r="J62" i="4"/>
  <c r="J60" i="4"/>
  <c r="J60" i="3" a="1"/>
  <c r="J60" i="2" a="1"/>
  <c r="H49" i="4"/>
  <c r="C51" i="4"/>
  <c r="D54" i="4"/>
  <c r="F51" i="4"/>
  <c r="F52" i="4"/>
  <c r="G49" i="4"/>
  <c r="H50" i="4"/>
  <c r="D49" i="4"/>
  <c r="F53" i="4"/>
  <c r="H53" i="4"/>
  <c r="G53" i="4"/>
  <c r="E50" i="4"/>
  <c r="F54" i="4"/>
  <c r="H54" i="4"/>
  <c r="D51" i="4"/>
  <c r="E49" i="4"/>
  <c r="C52" i="4"/>
  <c r="H51" i="4"/>
  <c r="E52" i="4"/>
  <c r="G52" i="4"/>
  <c r="C49" i="3" a="1"/>
  <c r="F53" i="3" s="1"/>
  <c r="C49" i="4"/>
  <c r="D53" i="4"/>
  <c r="E53" i="4"/>
  <c r="C54" i="4"/>
  <c r="D50" i="4"/>
  <c r="F50" i="4"/>
  <c r="G54" i="4"/>
  <c r="H52" i="4"/>
  <c r="C53" i="4"/>
  <c r="F49" i="4"/>
  <c r="E51" i="4"/>
  <c r="C50" i="4"/>
  <c r="G51" i="4"/>
  <c r="D52" i="4"/>
  <c r="E54" i="4"/>
  <c r="C49" i="2" a="1"/>
  <c r="C82" i="4" l="1" a="1"/>
  <c r="J63" i="3"/>
  <c r="J62" i="3"/>
  <c r="J61" i="3"/>
  <c r="J69" i="3"/>
  <c r="J68" i="3"/>
  <c r="J60" i="3"/>
  <c r="J66" i="3"/>
  <c r="J67" i="3"/>
  <c r="J65" i="3"/>
  <c r="J64" i="3"/>
  <c r="J71" i="3"/>
  <c r="J70" i="3"/>
  <c r="J61" i="2"/>
  <c r="J62" i="2"/>
  <c r="J63" i="2"/>
  <c r="J64" i="2"/>
  <c r="J65" i="2"/>
  <c r="J66" i="2"/>
  <c r="J67" i="2"/>
  <c r="J68" i="2"/>
  <c r="J69" i="2"/>
  <c r="J70" i="2"/>
  <c r="J71" i="2"/>
  <c r="O15" i="5" s="1"/>
  <c r="J60" i="2"/>
  <c r="C54" i="3"/>
  <c r="E51" i="3"/>
  <c r="E53" i="3"/>
  <c r="C52" i="3"/>
  <c r="G54" i="3"/>
  <c r="H49" i="3"/>
  <c r="H50" i="3"/>
  <c r="H53" i="3"/>
  <c r="C51" i="3"/>
  <c r="G49" i="3"/>
  <c r="F52" i="3"/>
  <c r="D49" i="3"/>
  <c r="G51" i="3"/>
  <c r="F49" i="3"/>
  <c r="H54" i="3"/>
  <c r="D51" i="3"/>
  <c r="D50" i="3"/>
  <c r="F50" i="3"/>
  <c r="E50" i="3"/>
  <c r="F51" i="3"/>
  <c r="G52" i="3"/>
  <c r="C49" i="3"/>
  <c r="D53" i="3"/>
  <c r="D54" i="3"/>
  <c r="F54" i="3"/>
  <c r="E52" i="3"/>
  <c r="C50" i="3"/>
  <c r="G50" i="3"/>
  <c r="H52" i="3"/>
  <c r="C53" i="3"/>
  <c r="E49" i="3"/>
  <c r="D52" i="3"/>
  <c r="G53" i="3"/>
  <c r="H51" i="3"/>
  <c r="E54" i="3"/>
  <c r="F49" i="2"/>
  <c r="F51" i="2"/>
  <c r="F53" i="2"/>
  <c r="G49" i="2"/>
  <c r="G51" i="2"/>
  <c r="G53" i="2"/>
  <c r="H49" i="2"/>
  <c r="H51" i="2"/>
  <c r="H53" i="2"/>
  <c r="C52" i="2"/>
  <c r="D50" i="2"/>
  <c r="D54" i="2"/>
  <c r="E52" i="2"/>
  <c r="F54" i="2"/>
  <c r="G50" i="2"/>
  <c r="G54" i="2"/>
  <c r="H52" i="2"/>
  <c r="C53" i="2"/>
  <c r="D49" i="2"/>
  <c r="D51" i="2"/>
  <c r="D53" i="2"/>
  <c r="C50" i="2"/>
  <c r="C54" i="2"/>
  <c r="D52" i="2"/>
  <c r="E50" i="2"/>
  <c r="E54" i="2"/>
  <c r="F50" i="2"/>
  <c r="F52" i="2"/>
  <c r="G52" i="2"/>
  <c r="H50" i="2"/>
  <c r="H54" i="2"/>
  <c r="C49" i="2"/>
  <c r="C51" i="2"/>
  <c r="E51" i="2"/>
  <c r="E53" i="2"/>
  <c r="E49" i="2"/>
  <c r="O4" i="5" l="1"/>
  <c r="O12" i="5"/>
  <c r="O13" i="5"/>
  <c r="O7" i="5"/>
  <c r="O6" i="5"/>
  <c r="O14" i="5"/>
  <c r="O11" i="5"/>
  <c r="O10" i="5"/>
  <c r="O5" i="5"/>
  <c r="O9" i="5"/>
  <c r="O8" i="5"/>
  <c r="E93" i="4"/>
  <c r="E91" i="4"/>
  <c r="E89" i="4"/>
  <c r="E87" i="4"/>
  <c r="E85" i="4"/>
  <c r="E83" i="4"/>
  <c r="D93" i="4"/>
  <c r="D91" i="4"/>
  <c r="D89" i="4"/>
  <c r="D87" i="4"/>
  <c r="D85" i="4"/>
  <c r="D83" i="4"/>
  <c r="C93" i="4"/>
  <c r="C91" i="4"/>
  <c r="C89" i="4"/>
  <c r="C87" i="4"/>
  <c r="C85" i="4"/>
  <c r="C83" i="4"/>
  <c r="F92" i="4"/>
  <c r="F90" i="4"/>
  <c r="F88" i="4"/>
  <c r="F86" i="4"/>
  <c r="F84" i="4"/>
  <c r="F82" i="4"/>
  <c r="E92" i="4"/>
  <c r="E90" i="4"/>
  <c r="E88" i="4"/>
  <c r="E86" i="4"/>
  <c r="E84" i="4"/>
  <c r="E82" i="4"/>
  <c r="C92" i="4"/>
  <c r="G88" i="4"/>
  <c r="F85" i="4"/>
  <c r="H91" i="4"/>
  <c r="D88" i="4"/>
  <c r="H84" i="4"/>
  <c r="G91" i="4"/>
  <c r="C88" i="4"/>
  <c r="G84" i="4"/>
  <c r="G90" i="4"/>
  <c r="F87" i="4"/>
  <c r="H83" i="4"/>
  <c r="C86" i="4"/>
  <c r="G92" i="4"/>
  <c r="H85" i="4"/>
  <c r="D92" i="4"/>
  <c r="C82" i="4"/>
  <c r="F91" i="4"/>
  <c r="H87" i="4"/>
  <c r="D84" i="4"/>
  <c r="H90" i="4"/>
  <c r="G87" i="4"/>
  <c r="C84" i="4"/>
  <c r="H93" i="4"/>
  <c r="D90" i="4"/>
  <c r="H86" i="4"/>
  <c r="G83" i="4"/>
  <c r="G93" i="4"/>
  <c r="C90" i="4"/>
  <c r="G86" i="4"/>
  <c r="F83" i="4"/>
  <c r="F93" i="4"/>
  <c r="H89" i="4"/>
  <c r="D86" i="4"/>
  <c r="H82" i="4"/>
  <c r="H92" i="4"/>
  <c r="G89" i="4"/>
  <c r="G82" i="4"/>
  <c r="F89" i="4"/>
  <c r="D82" i="4"/>
  <c r="H88" i="4"/>
  <c r="G85" i="4"/>
  <c r="C82" i="3" a="1"/>
  <c r="C93" i="3" s="1"/>
  <c r="C82" i="2" a="1"/>
  <c r="E91" i="3" l="1"/>
  <c r="F84" i="3"/>
  <c r="G86" i="3"/>
  <c r="H90" i="3"/>
  <c r="D86" i="3"/>
  <c r="F86" i="3"/>
  <c r="H87" i="3"/>
  <c r="H86" i="3"/>
  <c r="D88" i="3"/>
  <c r="C84" i="3"/>
  <c r="D82" i="3"/>
  <c r="E87" i="3"/>
  <c r="H93" i="3"/>
  <c r="H88" i="3"/>
  <c r="F88" i="3"/>
  <c r="D83" i="3"/>
  <c r="H89" i="3"/>
  <c r="E93" i="3"/>
  <c r="E83" i="3"/>
  <c r="F82" i="3"/>
  <c r="D84" i="3"/>
  <c r="F90" i="3"/>
  <c r="D91" i="3"/>
  <c r="D92" i="3"/>
  <c r="G87" i="3"/>
  <c r="F89" i="3"/>
  <c r="C85" i="3"/>
  <c r="H83" i="3"/>
  <c r="F83" i="3"/>
  <c r="G88" i="3"/>
  <c r="D90" i="3"/>
  <c r="H91" i="3"/>
  <c r="E82" i="3"/>
  <c r="G83" i="3"/>
  <c r="F85" i="3"/>
  <c r="D89" i="3"/>
  <c r="G92" i="3"/>
  <c r="G91" i="3"/>
  <c r="G89" i="3"/>
  <c r="H85" i="3"/>
  <c r="F92" i="3"/>
  <c r="D93" i="3"/>
  <c r="E89" i="3"/>
  <c r="D85" i="3"/>
  <c r="C96" i="4" a="1"/>
  <c r="C82" i="3"/>
  <c r="H82" i="3"/>
  <c r="C83" i="3"/>
  <c r="F93" i="3"/>
  <c r="H84" i="3"/>
  <c r="G85" i="3"/>
  <c r="E84" i="3"/>
  <c r="F91" i="3"/>
  <c r="C86" i="3"/>
  <c r="E86" i="3"/>
  <c r="C87" i="3"/>
  <c r="D87" i="3"/>
  <c r="H92" i="3"/>
  <c r="C88" i="3"/>
  <c r="E88" i="3"/>
  <c r="C89" i="3"/>
  <c r="G90" i="3"/>
  <c r="E85" i="3"/>
  <c r="F87" i="3"/>
  <c r="C90" i="3"/>
  <c r="E90" i="3"/>
  <c r="C91" i="3"/>
  <c r="G93" i="3"/>
  <c r="G82" i="3"/>
  <c r="G84" i="3"/>
  <c r="C92" i="3"/>
  <c r="E92" i="3"/>
  <c r="G82" i="2"/>
  <c r="G84" i="2"/>
  <c r="G86" i="2"/>
  <c r="G88" i="2"/>
  <c r="G90" i="2"/>
  <c r="G92" i="2"/>
  <c r="H82" i="2"/>
  <c r="H84" i="2"/>
  <c r="H86" i="2"/>
  <c r="H88" i="2"/>
  <c r="H90" i="2"/>
  <c r="H92" i="2"/>
  <c r="C83" i="2"/>
  <c r="C85" i="2"/>
  <c r="C87" i="2"/>
  <c r="C89" i="2"/>
  <c r="C91" i="2"/>
  <c r="C93" i="2"/>
  <c r="D83" i="2"/>
  <c r="D85" i="2"/>
  <c r="D87" i="2"/>
  <c r="D89" i="2"/>
  <c r="D91" i="2"/>
  <c r="D93" i="2"/>
  <c r="E83" i="2"/>
  <c r="E85" i="2"/>
  <c r="E87" i="2"/>
  <c r="E89" i="2"/>
  <c r="E91" i="2"/>
  <c r="E93" i="2"/>
  <c r="F83" i="2"/>
  <c r="F85" i="2"/>
  <c r="F87" i="2"/>
  <c r="F89" i="2"/>
  <c r="F91" i="2"/>
  <c r="F93" i="2"/>
  <c r="G83" i="2"/>
  <c r="G85" i="2"/>
  <c r="G87" i="2"/>
  <c r="G89" i="2"/>
  <c r="G91" i="2"/>
  <c r="G93" i="2"/>
  <c r="H83" i="2"/>
  <c r="H85" i="2"/>
  <c r="H87" i="2"/>
  <c r="H89" i="2"/>
  <c r="H91" i="2"/>
  <c r="H93" i="2"/>
  <c r="C82" i="2"/>
  <c r="C84" i="2"/>
  <c r="C86" i="2"/>
  <c r="C88" i="2"/>
  <c r="C90" i="2"/>
  <c r="C92" i="2"/>
  <c r="D82" i="2"/>
  <c r="D84" i="2"/>
  <c r="D86" i="2"/>
  <c r="D88" i="2"/>
  <c r="D90" i="2"/>
  <c r="D92" i="2"/>
  <c r="E82" i="2"/>
  <c r="E84" i="2"/>
  <c r="E86" i="2"/>
  <c r="E88" i="2"/>
  <c r="E90" i="2"/>
  <c r="E92" i="2"/>
  <c r="F82" i="2"/>
  <c r="F84" i="2"/>
  <c r="F86" i="2"/>
  <c r="F88" i="2"/>
  <c r="F90" i="2"/>
  <c r="F92" i="2"/>
  <c r="C96" i="3" l="1" a="1"/>
  <c r="N106" i="3" s="1"/>
  <c r="J107" i="4"/>
  <c r="J106" i="4"/>
  <c r="J105" i="4"/>
  <c r="J104" i="4"/>
  <c r="J103" i="4"/>
  <c r="J102" i="4"/>
  <c r="J101" i="4"/>
  <c r="J100" i="4"/>
  <c r="J99" i="4"/>
  <c r="J98" i="4"/>
  <c r="J97" i="4"/>
  <c r="J96" i="4"/>
  <c r="I107" i="4"/>
  <c r="I106" i="4"/>
  <c r="I105" i="4"/>
  <c r="I104" i="4"/>
  <c r="I103" i="4"/>
  <c r="I102" i="4"/>
  <c r="I101" i="4"/>
  <c r="I100" i="4"/>
  <c r="I99" i="4"/>
  <c r="I98" i="4"/>
  <c r="I97" i="4"/>
  <c r="I96" i="4"/>
  <c r="H107" i="4"/>
  <c r="H106" i="4"/>
  <c r="H105" i="4"/>
  <c r="H104" i="4"/>
  <c r="H103" i="4"/>
  <c r="H102" i="4"/>
  <c r="H101" i="4"/>
  <c r="H100" i="4"/>
  <c r="H99" i="4"/>
  <c r="H98" i="4"/>
  <c r="H97" i="4"/>
  <c r="H96" i="4"/>
  <c r="G107" i="4"/>
  <c r="G106" i="4"/>
  <c r="G105" i="4"/>
  <c r="G104" i="4"/>
  <c r="E107" i="4"/>
  <c r="E106" i="4"/>
  <c r="E105" i="4"/>
  <c r="E104" i="4"/>
  <c r="E103" i="4"/>
  <c r="E102" i="4"/>
  <c r="E101" i="4"/>
  <c r="E100" i="4"/>
  <c r="E99" i="4"/>
  <c r="E98" i="4"/>
  <c r="E97" i="4"/>
  <c r="E96" i="4"/>
  <c r="D107" i="4"/>
  <c r="D106" i="4"/>
  <c r="D105" i="4"/>
  <c r="D104" i="4"/>
  <c r="D103" i="4"/>
  <c r="D102" i="4"/>
  <c r="D101" i="4"/>
  <c r="D100" i="4"/>
  <c r="D99" i="4"/>
  <c r="D98" i="4"/>
  <c r="D97" i="4"/>
  <c r="D96" i="4"/>
  <c r="K107" i="4"/>
  <c r="K105" i="4"/>
  <c r="K103" i="4"/>
  <c r="M101" i="4"/>
  <c r="C100" i="4"/>
  <c r="G98" i="4"/>
  <c r="L96" i="4"/>
  <c r="F107" i="4"/>
  <c r="F105" i="4"/>
  <c r="G103" i="4"/>
  <c r="L101" i="4"/>
  <c r="N99" i="4"/>
  <c r="F98" i="4"/>
  <c r="K96" i="4"/>
  <c r="C107" i="4"/>
  <c r="C105" i="4"/>
  <c r="F103" i="4"/>
  <c r="K101" i="4"/>
  <c r="M99" i="4"/>
  <c r="C98" i="4"/>
  <c r="G96" i="4"/>
  <c r="K100" i="4"/>
  <c r="M107" i="4"/>
  <c r="C102" i="4"/>
  <c r="L98" i="4"/>
  <c r="L103" i="4"/>
  <c r="N106" i="4"/>
  <c r="N104" i="4"/>
  <c r="C103" i="4"/>
  <c r="G101" i="4"/>
  <c r="L99" i="4"/>
  <c r="N97" i="4"/>
  <c r="F96" i="4"/>
  <c r="M106" i="4"/>
  <c r="M104" i="4"/>
  <c r="N102" i="4"/>
  <c r="F101" i="4"/>
  <c r="K99" i="4"/>
  <c r="M97" i="4"/>
  <c r="C96" i="4"/>
  <c r="L106" i="4"/>
  <c r="L104" i="4"/>
  <c r="M102" i="4"/>
  <c r="C101" i="4"/>
  <c r="G99" i="4"/>
  <c r="L97" i="4"/>
  <c r="K106" i="4"/>
  <c r="K104" i="4"/>
  <c r="L102" i="4"/>
  <c r="N100" i="4"/>
  <c r="F99" i="4"/>
  <c r="K97" i="4"/>
  <c r="F106" i="4"/>
  <c r="F104" i="4"/>
  <c r="K102" i="4"/>
  <c r="M100" i="4"/>
  <c r="C99" i="4"/>
  <c r="G97" i="4"/>
  <c r="C106" i="4"/>
  <c r="C104" i="4"/>
  <c r="G102" i="4"/>
  <c r="L100" i="4"/>
  <c r="N98" i="4"/>
  <c r="F97" i="4"/>
  <c r="N107" i="4"/>
  <c r="N105" i="4"/>
  <c r="N103" i="4"/>
  <c r="F102" i="4"/>
  <c r="M98" i="4"/>
  <c r="C97" i="4"/>
  <c r="M105" i="4"/>
  <c r="M103" i="4"/>
  <c r="G100" i="4"/>
  <c r="N96" i="4"/>
  <c r="L107" i="4"/>
  <c r="L105" i="4"/>
  <c r="N101" i="4"/>
  <c r="F100" i="4"/>
  <c r="K98" i="4"/>
  <c r="M96" i="4"/>
  <c r="C96" i="2" a="1"/>
  <c r="K107" i="3" l="1"/>
  <c r="I104" i="3"/>
  <c r="F102" i="3"/>
  <c r="D97" i="3"/>
  <c r="N97" i="3"/>
  <c r="G96" i="3"/>
  <c r="L103" i="3"/>
  <c r="K96" i="3"/>
  <c r="C98" i="3"/>
  <c r="D98" i="3"/>
  <c r="N98" i="3"/>
  <c r="F99" i="3"/>
  <c r="F98" i="3"/>
  <c r="L107" i="3"/>
  <c r="M97" i="3"/>
  <c r="I105" i="3"/>
  <c r="J105" i="3"/>
  <c r="L101" i="3"/>
  <c r="C99" i="3"/>
  <c r="D99" i="3"/>
  <c r="E99" i="3"/>
  <c r="H99" i="3"/>
  <c r="N99" i="3"/>
  <c r="M100" i="3"/>
  <c r="H96" i="3"/>
  <c r="K104" i="3"/>
  <c r="K103" i="3"/>
  <c r="N100" i="3"/>
  <c r="C101" i="3"/>
  <c r="F101" i="3"/>
  <c r="D107" i="3"/>
  <c r="D100" i="3"/>
  <c r="J101" i="3"/>
  <c r="N102" i="3"/>
  <c r="M104" i="3"/>
  <c r="M102" i="3"/>
  <c r="E103" i="3"/>
  <c r="H103" i="3"/>
  <c r="N103" i="3"/>
  <c r="M105" i="3"/>
  <c r="L97" i="3"/>
  <c r="K98" i="3"/>
  <c r="I107" i="3"/>
  <c r="E107" i="3"/>
  <c r="G97" i="3"/>
  <c r="G101" i="3"/>
  <c r="I100" i="3"/>
  <c r="K101" i="3"/>
  <c r="E96" i="3"/>
  <c r="E97" i="3"/>
  <c r="M98" i="3"/>
  <c r="H98" i="3"/>
  <c r="K100" i="3"/>
  <c r="K97" i="3"/>
  <c r="F107" i="3"/>
  <c r="C100" i="3"/>
  <c r="E100" i="3"/>
  <c r="I99" i="3"/>
  <c r="G98" i="3"/>
  <c r="F97" i="3"/>
  <c r="H101" i="3"/>
  <c r="G103" i="3"/>
  <c r="I103" i="3"/>
  <c r="L98" i="3"/>
  <c r="E102" i="3"/>
  <c r="L102" i="3"/>
  <c r="F105" i="3"/>
  <c r="J100" i="3"/>
  <c r="F104" i="3"/>
  <c r="J104" i="3"/>
  <c r="F100" i="3"/>
  <c r="I106" i="3"/>
  <c r="G102" i="3"/>
  <c r="C104" i="3"/>
  <c r="D104" i="3"/>
  <c r="E104" i="3"/>
  <c r="H104" i="3"/>
  <c r="N104" i="3"/>
  <c r="N107" i="3"/>
  <c r="D96" i="3"/>
  <c r="J107" i="3"/>
  <c r="M101" i="3"/>
  <c r="L106" i="3"/>
  <c r="H97" i="3"/>
  <c r="I96" i="3"/>
  <c r="M106" i="3"/>
  <c r="E101" i="3"/>
  <c r="C102" i="3"/>
  <c r="D103" i="3"/>
  <c r="J97" i="3"/>
  <c r="G106" i="3"/>
  <c r="J103" i="3"/>
  <c r="G105" i="3"/>
  <c r="K99" i="3"/>
  <c r="M103" i="3"/>
  <c r="C105" i="3"/>
  <c r="D105" i="3"/>
  <c r="E105" i="3"/>
  <c r="H105" i="3"/>
  <c r="N105" i="3"/>
  <c r="J98" i="3"/>
  <c r="J96" i="3"/>
  <c r="C107" i="3"/>
  <c r="H107" i="3"/>
  <c r="I97" i="3"/>
  <c r="K102" i="3"/>
  <c r="G100" i="3"/>
  <c r="C96" i="3"/>
  <c r="N96" i="3"/>
  <c r="C97" i="3"/>
  <c r="F106" i="3"/>
  <c r="E98" i="3"/>
  <c r="L99" i="3"/>
  <c r="I101" i="3"/>
  <c r="G107" i="3"/>
  <c r="H100" i="3"/>
  <c r="L100" i="3"/>
  <c r="F103" i="3"/>
  <c r="F96" i="3"/>
  <c r="D101" i="3"/>
  <c r="N101" i="3"/>
  <c r="I102" i="3"/>
  <c r="J106" i="3"/>
  <c r="J99" i="3"/>
  <c r="D102" i="3"/>
  <c r="H102" i="3"/>
  <c r="J102" i="3"/>
  <c r="M99" i="3"/>
  <c r="C103" i="3"/>
  <c r="K106" i="3"/>
  <c r="I98" i="3"/>
  <c r="G104" i="3"/>
  <c r="L105" i="3"/>
  <c r="G99" i="3"/>
  <c r="M107" i="3"/>
  <c r="L96" i="3"/>
  <c r="M96" i="3"/>
  <c r="L104" i="3"/>
  <c r="K105" i="3"/>
  <c r="C106" i="3"/>
  <c r="D106" i="3"/>
  <c r="E106" i="3"/>
  <c r="H106" i="3"/>
  <c r="H96" i="2"/>
  <c r="H97" i="2"/>
  <c r="H98" i="2"/>
  <c r="H99" i="2"/>
  <c r="H100" i="2"/>
  <c r="H101" i="2"/>
  <c r="H102" i="2"/>
  <c r="G10" i="5" s="1"/>
  <c r="G40" i="5" s="1"/>
  <c r="H103" i="2"/>
  <c r="H104" i="2"/>
  <c r="H105" i="2"/>
  <c r="H106" i="2"/>
  <c r="H107" i="2"/>
  <c r="J97" i="2"/>
  <c r="J99" i="2"/>
  <c r="J102" i="2"/>
  <c r="J105" i="2"/>
  <c r="J107" i="2"/>
  <c r="K97" i="2"/>
  <c r="K99" i="2"/>
  <c r="K101" i="2"/>
  <c r="K103" i="2"/>
  <c r="K105" i="2"/>
  <c r="K107" i="2"/>
  <c r="L96" i="2"/>
  <c r="L98" i="2"/>
  <c r="K6" i="5" s="1"/>
  <c r="K36" i="5" s="1"/>
  <c r="L100" i="2"/>
  <c r="L102" i="2"/>
  <c r="L104" i="2"/>
  <c r="L106" i="2"/>
  <c r="M96" i="2"/>
  <c r="M100" i="2"/>
  <c r="M103" i="2"/>
  <c r="M106" i="2"/>
  <c r="N97" i="2"/>
  <c r="N99" i="2"/>
  <c r="N101" i="2"/>
  <c r="N103" i="2"/>
  <c r="N105" i="2"/>
  <c r="N107" i="2"/>
  <c r="C97" i="2"/>
  <c r="C98" i="2"/>
  <c r="C100" i="2"/>
  <c r="C102" i="2"/>
  <c r="C104" i="2"/>
  <c r="C106" i="2"/>
  <c r="D96" i="2"/>
  <c r="D98" i="2"/>
  <c r="C6" i="5" s="1"/>
  <c r="C36" i="5" s="1"/>
  <c r="D100" i="2"/>
  <c r="D102" i="2"/>
  <c r="D104" i="2"/>
  <c r="D106" i="2"/>
  <c r="E96" i="2"/>
  <c r="E98" i="2"/>
  <c r="D6" i="5" s="1"/>
  <c r="D36" i="5" s="1"/>
  <c r="E100" i="2"/>
  <c r="E102" i="2"/>
  <c r="E104" i="2"/>
  <c r="E106" i="2"/>
  <c r="F96" i="2"/>
  <c r="F99" i="2"/>
  <c r="F101" i="2"/>
  <c r="F102" i="2"/>
  <c r="F104" i="2"/>
  <c r="F106" i="2"/>
  <c r="G96" i="2"/>
  <c r="G99" i="2"/>
  <c r="G101" i="2"/>
  <c r="G103" i="2"/>
  <c r="G105" i="2"/>
  <c r="G107" i="2"/>
  <c r="I96" i="2"/>
  <c r="I97" i="2"/>
  <c r="I98" i="2"/>
  <c r="I99" i="2"/>
  <c r="I100" i="2"/>
  <c r="I101" i="2"/>
  <c r="I102" i="2"/>
  <c r="I103" i="2"/>
  <c r="I104" i="2"/>
  <c r="I105" i="2"/>
  <c r="I106" i="2"/>
  <c r="I107" i="2"/>
  <c r="J96" i="2"/>
  <c r="J98" i="2"/>
  <c r="J100" i="2"/>
  <c r="J101" i="2"/>
  <c r="J103" i="2"/>
  <c r="J104" i="2"/>
  <c r="J106" i="2"/>
  <c r="I14" i="5" s="1"/>
  <c r="I44" i="5" s="1"/>
  <c r="I61" i="5" s="1"/>
  <c r="K96" i="2"/>
  <c r="K98" i="2"/>
  <c r="K100" i="2"/>
  <c r="K102" i="2"/>
  <c r="K104" i="2"/>
  <c r="K106" i="2"/>
  <c r="L97" i="2"/>
  <c r="L99" i="2"/>
  <c r="L101" i="2"/>
  <c r="L103" i="2"/>
  <c r="L105" i="2"/>
  <c r="M97" i="2"/>
  <c r="M99" i="2"/>
  <c r="M102" i="2"/>
  <c r="M105" i="2"/>
  <c r="L107" i="2"/>
  <c r="M98" i="2"/>
  <c r="M101" i="2"/>
  <c r="M104" i="2"/>
  <c r="M107" i="2"/>
  <c r="N96" i="2"/>
  <c r="N98" i="2"/>
  <c r="N100" i="2"/>
  <c r="N102" i="2"/>
  <c r="N104" i="2"/>
  <c r="N106" i="2"/>
  <c r="M14" i="5" s="1"/>
  <c r="M44" i="5" s="1"/>
  <c r="C96" i="2"/>
  <c r="C99" i="2"/>
  <c r="B7" i="5" s="1"/>
  <c r="B37" i="5" s="1"/>
  <c r="C101" i="2"/>
  <c r="C103" i="2"/>
  <c r="B11" i="5" s="1"/>
  <c r="B41" i="5" s="1"/>
  <c r="B58" i="5" s="1"/>
  <c r="C105" i="2"/>
  <c r="C107" i="2"/>
  <c r="B15" i="5" s="1"/>
  <c r="B45" i="5" s="1"/>
  <c r="D97" i="2"/>
  <c r="C5" i="5" s="1"/>
  <c r="C35" i="5" s="1"/>
  <c r="D99" i="2"/>
  <c r="D101" i="2"/>
  <c r="D103" i="2"/>
  <c r="D105" i="2"/>
  <c r="D107" i="2"/>
  <c r="E97" i="2"/>
  <c r="E99" i="2"/>
  <c r="E101" i="2"/>
  <c r="E103" i="2"/>
  <c r="E105" i="2"/>
  <c r="E107" i="2"/>
  <c r="F97" i="2"/>
  <c r="E5" i="5" s="1"/>
  <c r="E35" i="5" s="1"/>
  <c r="F98" i="2"/>
  <c r="E6" i="5" s="1"/>
  <c r="E36" i="5" s="1"/>
  <c r="F100" i="2"/>
  <c r="F103" i="2"/>
  <c r="F105" i="2"/>
  <c r="F107" i="2"/>
  <c r="G97" i="2"/>
  <c r="G98" i="2"/>
  <c r="G100" i="2"/>
  <c r="G102" i="2"/>
  <c r="G104" i="2"/>
  <c r="G106" i="2"/>
  <c r="F14" i="5" s="1"/>
  <c r="F44" i="5" s="1"/>
  <c r="C53" i="5" l="1"/>
  <c r="C69" i="5"/>
  <c r="K53" i="5"/>
  <c r="K69" i="5"/>
  <c r="E52" i="5"/>
  <c r="E68" i="5"/>
  <c r="C52" i="5"/>
  <c r="C68" i="5"/>
  <c r="B62" i="5"/>
  <c r="B78" i="5"/>
  <c r="B54" i="5"/>
  <c r="B70" i="5"/>
  <c r="H6" i="5"/>
  <c r="H36" i="5" s="1"/>
  <c r="H53" i="5" s="1"/>
  <c r="D69" i="5"/>
  <c r="D53" i="5"/>
  <c r="F77" i="5"/>
  <c r="F61" i="5"/>
  <c r="H69" i="5"/>
  <c r="G73" i="5"/>
  <c r="G57" i="5"/>
  <c r="E69" i="5"/>
  <c r="E53" i="5"/>
  <c r="M77" i="5"/>
  <c r="M61" i="5"/>
  <c r="L5" i="5"/>
  <c r="L35" i="5" s="1"/>
  <c r="B14" i="5"/>
  <c r="B44" i="5" s="1"/>
  <c r="M5" i="5"/>
  <c r="M35" i="5" s="1"/>
  <c r="K7" i="5"/>
  <c r="K37" i="5" s="1"/>
  <c r="K5" i="5"/>
  <c r="K35" i="5" s="1"/>
  <c r="J8" i="5"/>
  <c r="J38" i="5" s="1"/>
  <c r="I6" i="5"/>
  <c r="I36" i="5" s="1"/>
  <c r="D10" i="5"/>
  <c r="D40" i="5" s="1"/>
  <c r="B9" i="5"/>
  <c r="B39" i="5" s="1"/>
  <c r="K9" i="5"/>
  <c r="K39" i="5" s="1"/>
  <c r="I9" i="5"/>
  <c r="I39" i="5" s="1"/>
  <c r="H15" i="5"/>
  <c r="H45" i="5" s="1"/>
  <c r="H7" i="5"/>
  <c r="H37" i="5" s="1"/>
  <c r="F15" i="5"/>
  <c r="F45" i="5" s="1"/>
  <c r="C10" i="5"/>
  <c r="C40" i="5" s="1"/>
  <c r="C57" i="5" s="1"/>
  <c r="I5" i="5"/>
  <c r="I35" i="5" s="1"/>
  <c r="I52" i="5" s="1"/>
  <c r="G12" i="5"/>
  <c r="G42" i="5" s="1"/>
  <c r="H13" i="5"/>
  <c r="H43" i="5" s="1"/>
  <c r="L13" i="5"/>
  <c r="L43" i="5" s="1"/>
  <c r="D15" i="5"/>
  <c r="D45" i="5" s="1"/>
  <c r="I8" i="5"/>
  <c r="I38" i="5" s="1"/>
  <c r="E9" i="5"/>
  <c r="E39" i="5" s="1"/>
  <c r="C8" i="5"/>
  <c r="C38" i="5" s="1"/>
  <c r="K4" i="5"/>
  <c r="K34" i="5" s="1"/>
  <c r="G15" i="5"/>
  <c r="G45" i="5" s="1"/>
  <c r="L4" i="5"/>
  <c r="L34" i="5" s="1"/>
  <c r="I4" i="5"/>
  <c r="I34" i="5" s="1"/>
  <c r="I51" i="5" s="1"/>
  <c r="D12" i="5"/>
  <c r="D42" i="5" s="1"/>
  <c r="J6" i="5"/>
  <c r="J36" i="5" s="1"/>
  <c r="C4" i="5"/>
  <c r="C34" i="5" s="1"/>
  <c r="J13" i="5"/>
  <c r="J43" i="5" s="1"/>
  <c r="C11" i="5"/>
  <c r="C41" i="5" s="1"/>
  <c r="C58" i="5" s="1"/>
  <c r="M8" i="5"/>
  <c r="M38" i="5" s="1"/>
  <c r="B10" i="5"/>
  <c r="B40" i="5" s="1"/>
  <c r="B57" i="5" s="1"/>
  <c r="J5" i="5"/>
  <c r="J35" i="5" s="1"/>
  <c r="J52" i="5" s="1"/>
  <c r="H10" i="5"/>
  <c r="B5" i="5"/>
  <c r="B35" i="5" s="1"/>
  <c r="M12" i="5"/>
  <c r="M42" i="5" s="1"/>
  <c r="D4" i="5"/>
  <c r="D34" i="5" s="1"/>
  <c r="K13" i="5"/>
  <c r="K43" i="5" s="1"/>
  <c r="G4" i="5"/>
  <c r="G34" i="5" s="1"/>
  <c r="L15" i="5"/>
  <c r="L45" i="5" s="1"/>
  <c r="M9" i="5"/>
  <c r="M39" i="5" s="1"/>
  <c r="D13" i="5"/>
  <c r="D43" i="5" s="1"/>
  <c r="L12" i="5"/>
  <c r="L42" i="5" s="1"/>
  <c r="H5" i="5"/>
  <c r="H35" i="5" s="1"/>
  <c r="H52" i="5" s="1"/>
  <c r="M7" i="5"/>
  <c r="M37" i="5" s="1"/>
  <c r="J15" i="5"/>
  <c r="J45" i="5" s="1"/>
  <c r="G14" i="5"/>
  <c r="G44" i="5" s="1"/>
  <c r="E10" i="5"/>
  <c r="E40" i="5" s="1"/>
  <c r="F10" i="5"/>
  <c r="F40" i="5" s="1"/>
  <c r="H4" i="5"/>
  <c r="H34" i="5" s="1"/>
  <c r="H51" i="5" s="1"/>
  <c r="D9" i="5"/>
  <c r="D39" i="5" s="1"/>
  <c r="J11" i="5"/>
  <c r="J41" i="5" s="1"/>
  <c r="F13" i="5"/>
  <c r="F43" i="5" s="1"/>
  <c r="F11" i="5"/>
  <c r="F41" i="5" s="1"/>
  <c r="B12" i="5"/>
  <c r="B42" i="5" s="1"/>
  <c r="B59" i="5" s="1"/>
  <c r="D5" i="5"/>
  <c r="D35" i="5" s="1"/>
  <c r="E15" i="5"/>
  <c r="E45" i="5" s="1"/>
  <c r="H12" i="5"/>
  <c r="H42" i="5" s="1"/>
  <c r="G9" i="5"/>
  <c r="G39" i="5" s="1"/>
  <c r="E14" i="5"/>
  <c r="E44" i="5" s="1"/>
  <c r="C12" i="5"/>
  <c r="C42" i="5" s="1"/>
  <c r="C59" i="5" s="1"/>
  <c r="M4" i="5"/>
  <c r="M34" i="5" s="1"/>
  <c r="M11" i="5"/>
  <c r="M41" i="5" s="1"/>
  <c r="D11" i="5"/>
  <c r="D41" i="5" s="1"/>
  <c r="G13" i="5"/>
  <c r="G43" i="5" s="1"/>
  <c r="L6" i="5"/>
  <c r="L36" i="5" s="1"/>
  <c r="J12" i="5"/>
  <c r="J42" i="5" s="1"/>
  <c r="L14" i="5"/>
  <c r="L44" i="5" s="1"/>
  <c r="D7" i="5"/>
  <c r="D37" i="5" s="1"/>
  <c r="K15" i="5"/>
  <c r="K45" i="5" s="1"/>
  <c r="G11" i="5"/>
  <c r="G41" i="5" s="1"/>
  <c r="F5" i="5"/>
  <c r="F35" i="5" s="1"/>
  <c r="C15" i="5"/>
  <c r="C45" i="5" s="1"/>
  <c r="B8" i="5"/>
  <c r="B38" i="5" s="1"/>
  <c r="E13" i="5"/>
  <c r="E43" i="5" s="1"/>
  <c r="C13" i="5"/>
  <c r="C43" i="5" s="1"/>
  <c r="H11" i="5"/>
  <c r="H41" i="5" s="1"/>
  <c r="F7" i="5"/>
  <c r="F37" i="5" s="1"/>
  <c r="L9" i="5"/>
  <c r="L39" i="5" s="1"/>
  <c r="F12" i="5"/>
  <c r="F42" i="5" s="1"/>
  <c r="E7" i="5"/>
  <c r="E37" i="5" s="1"/>
  <c r="D14" i="5"/>
  <c r="D44" i="5" s="1"/>
  <c r="F6" i="5"/>
  <c r="F36" i="5" s="1"/>
  <c r="H14" i="5"/>
  <c r="H44" i="5" s="1"/>
  <c r="L11" i="5"/>
  <c r="L41" i="5" s="1"/>
  <c r="L58" i="5" s="1"/>
  <c r="J9" i="5"/>
  <c r="J39" i="5" s="1"/>
  <c r="B13" i="5"/>
  <c r="B43" i="5" s="1"/>
  <c r="F8" i="5"/>
  <c r="F38" i="5" s="1"/>
  <c r="L8" i="5"/>
  <c r="L38" i="5" s="1"/>
  <c r="J7" i="5"/>
  <c r="J37" i="5" s="1"/>
  <c r="F9" i="5"/>
  <c r="F39" i="5" s="1"/>
  <c r="B6" i="5"/>
  <c r="B36" i="5" s="1"/>
  <c r="K14" i="5"/>
  <c r="K44" i="5" s="1"/>
  <c r="I15" i="5"/>
  <c r="I45" i="5" s="1"/>
  <c r="G8" i="5"/>
  <c r="G38" i="5" s="1"/>
  <c r="L10" i="5"/>
  <c r="L40" i="5" s="1"/>
  <c r="D8" i="5"/>
  <c r="D38" i="5" s="1"/>
  <c r="M10" i="5"/>
  <c r="M40" i="5" s="1"/>
  <c r="K12" i="5"/>
  <c r="K42" i="5" s="1"/>
  <c r="I13" i="5"/>
  <c r="I43" i="5" s="1"/>
  <c r="I60" i="5" s="1"/>
  <c r="G7" i="5"/>
  <c r="G37" i="5" s="1"/>
  <c r="J10" i="5"/>
  <c r="J40" i="5" s="1"/>
  <c r="L7" i="5"/>
  <c r="L37" i="5" s="1"/>
  <c r="I12" i="5"/>
  <c r="I42" i="5" s="1"/>
  <c r="H9" i="5"/>
  <c r="H39" i="5" s="1"/>
  <c r="C14" i="5"/>
  <c r="C44" i="5" s="1"/>
  <c r="M15" i="5"/>
  <c r="M45" i="5" s="1"/>
  <c r="K10" i="5"/>
  <c r="K40" i="5" s="1"/>
  <c r="I10" i="5"/>
  <c r="I40" i="5" s="1"/>
  <c r="G6" i="5"/>
  <c r="G36" i="5" s="1"/>
  <c r="J14" i="5"/>
  <c r="J44" i="5" s="1"/>
  <c r="E11" i="5"/>
  <c r="E41" i="5" s="1"/>
  <c r="E8" i="5"/>
  <c r="E38" i="5" s="1"/>
  <c r="C9" i="5"/>
  <c r="C39" i="5" s="1"/>
  <c r="C7" i="5"/>
  <c r="C37" i="5" s="1"/>
  <c r="M6" i="5"/>
  <c r="M36" i="5" s="1"/>
  <c r="K11" i="5"/>
  <c r="K41" i="5" s="1"/>
  <c r="K58" i="5" s="1"/>
  <c r="I11" i="5"/>
  <c r="I41" i="5" s="1"/>
  <c r="H8" i="5"/>
  <c r="H38" i="5" s="1"/>
  <c r="E12" i="5"/>
  <c r="E42" i="5" s="1"/>
  <c r="M13" i="5"/>
  <c r="M43" i="5" s="1"/>
  <c r="K8" i="5"/>
  <c r="K38" i="5" s="1"/>
  <c r="I7" i="5"/>
  <c r="I37" i="5" s="1"/>
  <c r="G5" i="5"/>
  <c r="G35" i="5" s="1"/>
  <c r="E4" i="5"/>
  <c r="E34" i="5" s="1"/>
  <c r="B4" i="5"/>
  <c r="J4" i="5"/>
  <c r="J34" i="5" s="1"/>
  <c r="J51" i="5" s="1"/>
  <c r="F4" i="5"/>
  <c r="F34" i="5" s="1"/>
  <c r="B55" i="5" l="1"/>
  <c r="B71" i="5"/>
  <c r="C55" i="5"/>
  <c r="C71" i="5"/>
  <c r="F51" i="5"/>
  <c r="F67" i="5"/>
  <c r="F52" i="5"/>
  <c r="F68" i="5"/>
  <c r="B53" i="5"/>
  <c r="B69" i="5"/>
  <c r="D52" i="5"/>
  <c r="D68" i="5"/>
  <c r="D61" i="5"/>
  <c r="D77" i="5"/>
  <c r="L53" i="5"/>
  <c r="L69" i="5"/>
  <c r="D60" i="5"/>
  <c r="D76" i="5"/>
  <c r="D51" i="5"/>
  <c r="D67" i="5"/>
  <c r="C56" i="5"/>
  <c r="C72" i="5"/>
  <c r="C61" i="5"/>
  <c r="C77" i="5"/>
  <c r="C62" i="5"/>
  <c r="C78" i="5"/>
  <c r="M52" i="5"/>
  <c r="M68" i="5"/>
  <c r="C60" i="5"/>
  <c r="C76" i="5"/>
  <c r="C51" i="5"/>
  <c r="C67" i="5"/>
  <c r="G52" i="5"/>
  <c r="G68" i="5"/>
  <c r="C54" i="5"/>
  <c r="C70" i="5"/>
  <c r="B52" i="5"/>
  <c r="B68" i="5"/>
  <c r="K52" i="5"/>
  <c r="K68" i="5"/>
  <c r="L52" i="5"/>
  <c r="L68" i="5"/>
  <c r="B60" i="5"/>
  <c r="B76" i="5"/>
  <c r="G51" i="5"/>
  <c r="G67" i="5"/>
  <c r="B56" i="5"/>
  <c r="B72" i="5"/>
  <c r="M51" i="5"/>
  <c r="M67" i="5"/>
  <c r="K51" i="5"/>
  <c r="K67" i="5"/>
  <c r="E51" i="5"/>
  <c r="E67" i="5"/>
  <c r="L51" i="5"/>
  <c r="L67" i="5"/>
  <c r="B61" i="5"/>
  <c r="B77" i="5"/>
  <c r="K71" i="5"/>
  <c r="K55" i="5"/>
  <c r="I74" i="5"/>
  <c r="I58" i="5"/>
  <c r="M73" i="5"/>
  <c r="M57" i="5"/>
  <c r="I78" i="5"/>
  <c r="I62" i="5"/>
  <c r="J72" i="5"/>
  <c r="J56" i="5"/>
  <c r="F70" i="5"/>
  <c r="F54" i="5"/>
  <c r="K78" i="5"/>
  <c r="K62" i="5"/>
  <c r="H75" i="5"/>
  <c r="H59" i="5"/>
  <c r="F74" i="5"/>
  <c r="F58" i="5"/>
  <c r="J78" i="5"/>
  <c r="J62" i="5"/>
  <c r="K76" i="5"/>
  <c r="K60" i="5"/>
  <c r="D75" i="5"/>
  <c r="D59" i="5"/>
  <c r="D78" i="5"/>
  <c r="D62" i="5"/>
  <c r="H78" i="5"/>
  <c r="H62" i="5"/>
  <c r="D73" i="5"/>
  <c r="D57" i="5"/>
  <c r="K70" i="5"/>
  <c r="K54" i="5"/>
  <c r="M76" i="5"/>
  <c r="M60" i="5"/>
  <c r="E71" i="5"/>
  <c r="E55" i="5"/>
  <c r="I73" i="5"/>
  <c r="I57" i="5"/>
  <c r="H72" i="5"/>
  <c r="H56" i="5"/>
  <c r="G70" i="5"/>
  <c r="G54" i="5"/>
  <c r="D71" i="5"/>
  <c r="D55" i="5"/>
  <c r="K77" i="5"/>
  <c r="K61" i="5"/>
  <c r="L71" i="5"/>
  <c r="L55" i="5"/>
  <c r="E70" i="5"/>
  <c r="E54" i="5"/>
  <c r="H74" i="5"/>
  <c r="H58" i="5"/>
  <c r="D70" i="5"/>
  <c r="D54" i="5"/>
  <c r="G76" i="5"/>
  <c r="G60" i="5"/>
  <c r="E78" i="5"/>
  <c r="E62" i="5"/>
  <c r="F76" i="5"/>
  <c r="F60" i="5"/>
  <c r="F73" i="5"/>
  <c r="F57" i="5"/>
  <c r="M70" i="5"/>
  <c r="M54" i="5"/>
  <c r="M72" i="5"/>
  <c r="M56" i="5"/>
  <c r="J76" i="5"/>
  <c r="J60" i="5"/>
  <c r="L76" i="5"/>
  <c r="L60" i="5"/>
  <c r="I72" i="5"/>
  <c r="I56" i="5"/>
  <c r="I69" i="5"/>
  <c r="I53" i="5"/>
  <c r="G69" i="5"/>
  <c r="G53" i="5"/>
  <c r="J73" i="5"/>
  <c r="J57" i="5"/>
  <c r="J70" i="5"/>
  <c r="J54" i="5"/>
  <c r="E75" i="5"/>
  <c r="E59" i="5"/>
  <c r="M69" i="5"/>
  <c r="M53" i="5"/>
  <c r="E74" i="5"/>
  <c r="E58" i="5"/>
  <c r="K73" i="5"/>
  <c r="K57" i="5"/>
  <c r="I75" i="5"/>
  <c r="I59" i="5"/>
  <c r="L73" i="5"/>
  <c r="L57" i="5"/>
  <c r="F71" i="5"/>
  <c r="F55" i="5"/>
  <c r="H77" i="5"/>
  <c r="H61" i="5"/>
  <c r="F75" i="5"/>
  <c r="F59" i="5"/>
  <c r="L77" i="5"/>
  <c r="L61" i="5"/>
  <c r="D74" i="5"/>
  <c r="D58" i="5"/>
  <c r="E77" i="5"/>
  <c r="E61" i="5"/>
  <c r="J74" i="5"/>
  <c r="J58" i="5"/>
  <c r="E73" i="5"/>
  <c r="E57" i="5"/>
  <c r="L78" i="5"/>
  <c r="L62" i="5"/>
  <c r="M75" i="5"/>
  <c r="M59" i="5"/>
  <c r="E72" i="5"/>
  <c r="E56" i="5"/>
  <c r="H76" i="5"/>
  <c r="H60" i="5"/>
  <c r="F78" i="5"/>
  <c r="F62" i="5"/>
  <c r="K72" i="5"/>
  <c r="K56" i="5"/>
  <c r="J71" i="5"/>
  <c r="J55" i="5"/>
  <c r="I70" i="5"/>
  <c r="I54" i="5"/>
  <c r="H71" i="5"/>
  <c r="H55" i="5"/>
  <c r="J77" i="5"/>
  <c r="J61" i="5"/>
  <c r="M78" i="5"/>
  <c r="M62" i="5"/>
  <c r="L70" i="5"/>
  <c r="L54" i="5"/>
  <c r="K75" i="5"/>
  <c r="K59" i="5"/>
  <c r="G71" i="5"/>
  <c r="G55" i="5"/>
  <c r="F72" i="5"/>
  <c r="F56" i="5"/>
  <c r="F69" i="5"/>
  <c r="F53" i="5"/>
  <c r="L72" i="5"/>
  <c r="L56" i="5"/>
  <c r="E76" i="5"/>
  <c r="E60" i="5"/>
  <c r="G74" i="5"/>
  <c r="G58" i="5"/>
  <c r="J75" i="5"/>
  <c r="J59" i="5"/>
  <c r="M74" i="5"/>
  <c r="M58" i="5"/>
  <c r="G72" i="5"/>
  <c r="G56" i="5"/>
  <c r="D72" i="5"/>
  <c r="D56" i="5"/>
  <c r="G77" i="5"/>
  <c r="G61" i="5"/>
  <c r="L75" i="5"/>
  <c r="L59" i="5"/>
  <c r="M71" i="5"/>
  <c r="M55" i="5"/>
  <c r="J69" i="5"/>
  <c r="J53" i="5"/>
  <c r="G78" i="5"/>
  <c r="G62" i="5"/>
  <c r="I71" i="5"/>
  <c r="I55" i="5"/>
  <c r="G75" i="5"/>
  <c r="G59" i="5"/>
  <c r="H70" i="5"/>
  <c r="H54" i="5"/>
  <c r="B34" i="5"/>
  <c r="H40" i="5"/>
  <c r="O52" i="5" l="1"/>
  <c r="O35" i="5" s="1"/>
  <c r="O68" i="5" s="1"/>
  <c r="B51" i="5"/>
  <c r="O51" i="5" s="1"/>
  <c r="O34" i="5" s="1"/>
  <c r="O67" i="5" s="1"/>
  <c r="B67" i="5"/>
  <c r="O56" i="5"/>
  <c r="O58" i="5"/>
  <c r="O41" i="5" s="1"/>
  <c r="O54" i="5"/>
  <c r="O60" i="5"/>
  <c r="O53" i="5"/>
  <c r="O36" i="5" s="1"/>
  <c r="O69" i="5" s="1"/>
  <c r="O61" i="5"/>
  <c r="O55" i="5"/>
  <c r="O59" i="5"/>
  <c r="O62" i="5"/>
  <c r="H73" i="5"/>
  <c r="H57" i="5"/>
  <c r="O57" i="5" s="1"/>
  <c r="B84" i="5" l="1" a="1"/>
  <c r="G84" i="5" s="1"/>
  <c r="O45" i="5"/>
  <c r="O78" i="5" s="1"/>
  <c r="O39" i="5"/>
  <c r="O72" i="5" s="1"/>
  <c r="O42" i="5"/>
  <c r="O75" i="5" s="1"/>
  <c r="O43" i="5"/>
  <c r="O76" i="5" s="1"/>
  <c r="O40" i="5"/>
  <c r="O73" i="5" s="1"/>
  <c r="O38" i="5"/>
  <c r="O71" i="5" s="1"/>
  <c r="O37" i="5"/>
  <c r="O70" i="5" s="1"/>
  <c r="O44" i="5"/>
  <c r="O77" i="5" s="1"/>
  <c r="K95" i="5" l="1"/>
  <c r="E87" i="5"/>
  <c r="I95" i="5"/>
  <c r="C92" i="5"/>
  <c r="G85" i="5"/>
  <c r="C84" i="5"/>
  <c r="H90" i="5"/>
  <c r="M84" i="5"/>
  <c r="F93" i="5"/>
  <c r="L88" i="5"/>
  <c r="E90" i="5"/>
  <c r="J86" i="5"/>
  <c r="L87" i="5"/>
  <c r="B85" i="5"/>
  <c r="D85" i="5"/>
  <c r="L95" i="5"/>
  <c r="E94" i="5"/>
  <c r="J87" i="5"/>
  <c r="D89" i="5"/>
  <c r="G89" i="5"/>
  <c r="C91" i="5"/>
  <c r="H94" i="5"/>
  <c r="M93" i="5"/>
  <c r="J88" i="5"/>
  <c r="M86" i="5"/>
  <c r="G87" i="5"/>
  <c r="D87" i="5"/>
  <c r="F87" i="5"/>
  <c r="J93" i="5"/>
  <c r="B94" i="5"/>
  <c r="H89" i="5"/>
  <c r="L93" i="5"/>
  <c r="F91" i="5"/>
  <c r="L86" i="5"/>
  <c r="E88" i="5"/>
  <c r="J84" i="5"/>
  <c r="C94" i="5"/>
  <c r="G86" i="5"/>
  <c r="C86" i="5"/>
  <c r="E92" i="5"/>
  <c r="G91" i="5"/>
  <c r="B84" i="5"/>
  <c r="E85" i="5"/>
  <c r="G88" i="5"/>
  <c r="C90" i="5"/>
  <c r="H93" i="5"/>
  <c r="M91" i="5"/>
  <c r="I91" i="5"/>
  <c r="M85" i="5"/>
  <c r="F84" i="5"/>
  <c r="J89" i="5"/>
  <c r="D91" i="5"/>
  <c r="G90" i="5"/>
  <c r="C93" i="5"/>
  <c r="H84" i="5"/>
  <c r="H87" i="5"/>
  <c r="I84" i="5"/>
  <c r="J85" i="5"/>
  <c r="K90" i="5"/>
  <c r="E93" i="5"/>
  <c r="M88" i="5"/>
  <c r="H95" i="5"/>
  <c r="M95" i="5"/>
  <c r="J91" i="5"/>
  <c r="D90" i="5"/>
  <c r="I94" i="5"/>
  <c r="C89" i="5"/>
  <c r="L94" i="5"/>
  <c r="F94" i="5"/>
  <c r="K87" i="5"/>
  <c r="E91" i="5"/>
  <c r="G92" i="5"/>
  <c r="M90" i="5"/>
  <c r="D84" i="5"/>
  <c r="F90" i="5"/>
  <c r="I86" i="5"/>
  <c r="J95" i="5"/>
  <c r="B87" i="5"/>
  <c r="E86" i="5"/>
  <c r="K85" i="5"/>
  <c r="G93" i="5"/>
  <c r="M92" i="5"/>
  <c r="D86" i="5"/>
  <c r="F92" i="5"/>
  <c r="I87" i="5"/>
  <c r="K86" i="5"/>
  <c r="B89" i="5"/>
  <c r="E89" i="5"/>
  <c r="K89" i="5"/>
  <c r="G94" i="5"/>
  <c r="M94" i="5"/>
  <c r="D88" i="5"/>
  <c r="L91" i="5"/>
  <c r="H92" i="5"/>
  <c r="M89" i="5"/>
  <c r="I85" i="5"/>
  <c r="C95" i="5"/>
  <c r="I93" i="5"/>
  <c r="C87" i="5"/>
  <c r="L92" i="5"/>
  <c r="F88" i="5"/>
  <c r="J92" i="5"/>
  <c r="E84" i="5"/>
  <c r="K91" i="5"/>
  <c r="H91" i="5"/>
  <c r="M87" i="5"/>
  <c r="F95" i="5"/>
  <c r="J94" i="5"/>
  <c r="B86" i="5"/>
  <c r="D92" i="5"/>
  <c r="H85" i="5"/>
  <c r="I90" i="5"/>
  <c r="K93" i="5"/>
  <c r="B95" i="5"/>
  <c r="E95" i="5"/>
  <c r="L85" i="5"/>
  <c r="K84" i="5"/>
  <c r="B88" i="5"/>
  <c r="D94" i="5"/>
  <c r="H86" i="5"/>
  <c r="I92" i="5"/>
  <c r="L84" i="5"/>
  <c r="C85" i="5"/>
  <c r="F85" i="5"/>
  <c r="L89" i="5"/>
  <c r="K88" i="5"/>
  <c r="B90" i="5"/>
  <c r="D95" i="5"/>
  <c r="C88" i="5"/>
  <c r="I89" i="5"/>
  <c r="B93" i="5"/>
  <c r="K94" i="5"/>
  <c r="F86" i="5"/>
  <c r="J90" i="5"/>
  <c r="D93" i="5"/>
  <c r="G95" i="5"/>
  <c r="H88" i="5"/>
  <c r="L90" i="5"/>
  <c r="F89" i="5"/>
  <c r="B92" i="5"/>
  <c r="I88" i="5"/>
  <c r="B91" i="5"/>
  <c r="K92" i="5"/>
  <c r="O84" i="5" l="1" a="1"/>
  <c r="O91" i="5" s="1"/>
  <c r="O84" i="5" l="1"/>
  <c r="O86" i="5"/>
  <c r="O95" i="5"/>
  <c r="O89" i="5"/>
  <c r="O94" i="5"/>
  <c r="O88" i="5"/>
  <c r="O93" i="5"/>
  <c r="O87" i="5"/>
  <c r="O92" i="5"/>
  <c r="O85" i="5"/>
  <c r="O90" i="5"/>
  <c r="C114" i="2" l="1" a="1"/>
  <c r="C119" i="2" s="1"/>
  <c r="C101" i="5" a="1"/>
  <c r="C105" i="5" s="1"/>
  <c r="F101" i="5" a="1"/>
  <c r="F102" i="5" s="1"/>
  <c r="C114" i="3" a="1"/>
  <c r="C118" i="3" s="1"/>
  <c r="C114" i="4" a="1"/>
  <c r="C116" i="4" s="1"/>
  <c r="C114" i="2"/>
  <c r="C115" i="2" l="1"/>
  <c r="C117" i="2"/>
  <c r="C116" i="2"/>
  <c r="C118" i="2"/>
  <c r="H114" i="2" s="1" a="1"/>
  <c r="H114" i="2" s="1"/>
  <c r="C107" i="5"/>
  <c r="C112" i="5"/>
  <c r="C109" i="5"/>
  <c r="C101" i="5"/>
  <c r="C106" i="5"/>
  <c r="C104" i="5"/>
  <c r="F107" i="5"/>
  <c r="C102" i="5"/>
  <c r="I102" i="5" s="1"/>
  <c r="F101" i="5"/>
  <c r="C119" i="3"/>
  <c r="F112" i="5"/>
  <c r="I112" i="5" s="1"/>
  <c r="F109" i="5"/>
  <c r="F105" i="5"/>
  <c r="I105" i="5" s="1"/>
  <c r="F108" i="5"/>
  <c r="C108" i="5"/>
  <c r="C103" i="5"/>
  <c r="C111" i="5"/>
  <c r="C110" i="5"/>
  <c r="C119" i="4"/>
  <c r="C117" i="4"/>
  <c r="C115" i="3"/>
  <c r="C114" i="3"/>
  <c r="C117" i="3"/>
  <c r="C118" i="4"/>
  <c r="C116" i="3"/>
  <c r="F104" i="5"/>
  <c r="I104" i="5" s="1"/>
  <c r="F103" i="5"/>
  <c r="F111" i="5"/>
  <c r="C114" i="4"/>
  <c r="F110" i="5"/>
  <c r="I110" i="5" s="1"/>
  <c r="F106" i="5"/>
  <c r="C115" i="4"/>
  <c r="I107" i="5" l="1"/>
  <c r="I101" i="5"/>
  <c r="I109" i="5"/>
  <c r="I106" i="5"/>
  <c r="I111" i="5"/>
  <c r="I108" i="5"/>
  <c r="H114" i="3" a="1"/>
  <c r="H115" i="3" s="1"/>
  <c r="I103" i="5"/>
  <c r="H114" i="4" a="1"/>
  <c r="H119" i="4" s="1"/>
  <c r="H117" i="2"/>
  <c r="H115" i="2"/>
  <c r="H116" i="2"/>
  <c r="H119" i="2"/>
  <c r="H118" i="2"/>
  <c r="H114" i="3" l="1"/>
  <c r="H116" i="3"/>
  <c r="H119" i="3"/>
  <c r="H118" i="3"/>
  <c r="H115" i="4"/>
  <c r="H117" i="3"/>
  <c r="H117" i="4"/>
  <c r="H118" i="4"/>
  <c r="H114" i="4"/>
  <c r="H116" i="4"/>
  <c r="C123" i="2" a="1"/>
  <c r="C123" i="2" s="1"/>
  <c r="G123" i="2" s="1"/>
  <c r="I123" i="2" s="1"/>
  <c r="C123" i="3" l="1" a="1"/>
  <c r="C127" i="3" s="1"/>
  <c r="G127" i="3" s="1"/>
  <c r="I127" i="3" s="1"/>
  <c r="C123" i="4" a="1"/>
  <c r="C123" i="4" s="1"/>
  <c r="G123" i="4" s="1"/>
  <c r="I123" i="4" s="1"/>
  <c r="C128" i="2"/>
  <c r="G128" i="2" s="1"/>
  <c r="I128" i="2" s="1"/>
  <c r="C126" i="2"/>
  <c r="G126" i="2" s="1"/>
  <c r="I126" i="2" s="1"/>
  <c r="C124" i="2"/>
  <c r="G124" i="2" s="1"/>
  <c r="I124" i="2" s="1"/>
  <c r="C125" i="2"/>
  <c r="G125" i="2" s="1"/>
  <c r="I125" i="2" s="1"/>
  <c r="C127" i="2"/>
  <c r="G127" i="2" s="1"/>
  <c r="I127" i="2" s="1"/>
  <c r="C124" i="3" l="1"/>
  <c r="G124" i="3" s="1"/>
  <c r="I124" i="3" s="1"/>
  <c r="C125" i="3"/>
  <c r="G125" i="3" s="1"/>
  <c r="I125" i="3" s="1"/>
  <c r="C123" i="3"/>
  <c r="G123" i="3" s="1"/>
  <c r="I123" i="3" s="1"/>
  <c r="C128" i="3"/>
  <c r="G128" i="3" s="1"/>
  <c r="I128" i="3" s="1"/>
  <c r="C126" i="3"/>
  <c r="G126" i="3" s="1"/>
  <c r="I126" i="3" s="1"/>
  <c r="C128" i="4"/>
  <c r="G128" i="4" s="1"/>
  <c r="I128" i="4" s="1"/>
  <c r="C126" i="4"/>
  <c r="G126" i="4" s="1"/>
  <c r="I126" i="4" s="1"/>
  <c r="C124" i="4"/>
  <c r="G124" i="4" s="1"/>
  <c r="I124" i="4" s="1"/>
  <c r="C127" i="4"/>
  <c r="G127" i="4" s="1"/>
  <c r="I127" i="4" s="1"/>
  <c r="C125" i="4"/>
  <c r="G125" i="4" s="1"/>
  <c r="I125" i="4" s="1"/>
</calcChain>
</file>

<file path=xl/comments1.xml><?xml version="1.0" encoding="utf-8"?>
<comments xmlns="http://schemas.openxmlformats.org/spreadsheetml/2006/main">
  <authors>
    <author>Göttsche, Jens</author>
  </authors>
  <commentList>
    <comment ref="C42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 xml:space="preserve">frei/gehalten =  0/1
</t>
        </r>
      </text>
    </comment>
    <comment ref="D42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 xml:space="preserve">frei/gehalten =  0/1
</t>
        </r>
      </text>
    </comment>
    <comment ref="E42" authorId="0" shapeId="0">
      <text>
        <r>
          <rPr>
            <b/>
            <sz val="9"/>
            <color indexed="81"/>
            <rFont val="Segoe UI"/>
            <family val="2"/>
          </rPr>
          <t xml:space="preserve">Hinweis: 
</t>
        </r>
        <r>
          <rPr>
            <sz val="9"/>
            <color indexed="81"/>
            <rFont val="Segoe UI"/>
            <family val="2"/>
          </rPr>
          <t>frei/eingespannt =  0/1</t>
        </r>
      </text>
    </comment>
  </commentList>
</comments>
</file>

<file path=xl/comments2.xml><?xml version="1.0" encoding="utf-8"?>
<comments xmlns="http://schemas.openxmlformats.org/spreadsheetml/2006/main">
  <authors>
    <author>Göttsche, Jens</author>
  </authors>
  <commentList>
    <comment ref="G100" authorId="0" shapeId="0">
      <text>
        <r>
          <rPr>
            <sz val="9"/>
            <color indexed="81"/>
            <rFont val="Segoe UI"/>
            <family val="2"/>
          </rPr>
          <t>Hier werden die Ungleichgewichtskräfte ausgerechnet.</t>
        </r>
      </text>
    </comment>
  </commentList>
</comments>
</file>

<file path=xl/sharedStrings.xml><?xml version="1.0" encoding="utf-8"?>
<sst xmlns="http://schemas.openxmlformats.org/spreadsheetml/2006/main" count="278" uniqueCount="129">
  <si>
    <t>°</t>
  </si>
  <si>
    <t>kNm²</t>
  </si>
  <si>
    <t>kN</t>
  </si>
  <si>
    <t>m</t>
  </si>
  <si>
    <t>Stab-Kenndaten</t>
  </si>
  <si>
    <t>pa =</t>
  </si>
  <si>
    <t>pe =</t>
  </si>
  <si>
    <t>qa =</t>
  </si>
  <si>
    <t>qe =</t>
  </si>
  <si>
    <t>Länge l =</t>
  </si>
  <si>
    <t>EA =</t>
  </si>
  <si>
    <t>Stab i =</t>
  </si>
  <si>
    <t>Anfang a =</t>
  </si>
  <si>
    <t>Ende e =</t>
  </si>
  <si>
    <t>Neigung =</t>
  </si>
  <si>
    <t>EI =</t>
  </si>
  <si>
    <r>
      <t>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</si>
  <si>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Steifigkeitsmatrix K des i-ten Stab-Elementes mit zugehörigem Lastvektor s0</t>
  </si>
  <si>
    <t>Transformation auf globales Koordinatensystem</t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</si>
  <si>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</si>
  <si>
    <t>Knoten a</t>
  </si>
  <si>
    <t>Knoten e</t>
  </si>
  <si>
    <t>EA [kN]</t>
  </si>
  <si>
    <t>EI [kNm²]</t>
  </si>
  <si>
    <r>
      <t xml:space="preserve">Neigung </t>
    </r>
    <r>
      <rPr>
        <sz val="11"/>
        <color theme="1"/>
        <rFont val="Symbol"/>
        <family val="1"/>
        <charset val="2"/>
      </rPr>
      <t>b°</t>
    </r>
  </si>
  <si>
    <t>Geometrie- und Stabdaten</t>
  </si>
  <si>
    <t>q(e) [kN/m]</t>
  </si>
  <si>
    <t>p(a) [kN/m]</t>
  </si>
  <si>
    <t>p(e) [kN/m]</t>
  </si>
  <si>
    <t>q(a) [kN/m]</t>
  </si>
  <si>
    <t>C° (konst. üb. Länge)</t>
  </si>
  <si>
    <t>C°/m (konst. üb. Länge)</t>
  </si>
  <si>
    <r>
      <rPr>
        <sz val="11"/>
        <color theme="1"/>
        <rFont val="Symbol"/>
        <family val="1"/>
        <charset val="2"/>
      </rPr>
      <t>a</t>
    </r>
    <r>
      <rPr>
        <vertAlign val="sub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=</t>
    </r>
  </si>
  <si>
    <t>rad</t>
  </si>
  <si>
    <t>1/C°</t>
  </si>
  <si>
    <t>kN/m  || Stab</t>
  </si>
  <si>
    <r>
      <t xml:space="preserve">kN/m  </t>
    </r>
    <r>
      <rPr>
        <sz val="11"/>
        <color theme="1"/>
        <rFont val="Calibri"/>
        <family val="2"/>
      </rPr>
      <t>T</t>
    </r>
    <r>
      <rPr>
        <sz val="11"/>
        <color theme="1"/>
        <rFont val="Calibri"/>
        <family val="2"/>
        <scheme val="minor"/>
      </rPr>
      <t xml:space="preserve"> Stab</t>
    </r>
  </si>
  <si>
    <t>Knoten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</si>
  <si>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t/h [°C/m]</t>
    </r>
  </si>
  <si>
    <t>T [°C]</t>
  </si>
  <si>
    <r>
      <t>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</si>
  <si>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t>Daten für Knotenlasten</t>
  </si>
  <si>
    <t>Daten für feste Auflagerbedingungen</t>
  </si>
  <si>
    <t>Art</t>
  </si>
  <si>
    <t>Kennnummer</t>
  </si>
  <si>
    <t>Daten für elastische Auflagerbedingungen</t>
  </si>
  <si>
    <t>Feder</t>
  </si>
  <si>
    <t>Lastgröße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</si>
  <si>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t/h = (t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>-t</t>
    </r>
    <r>
      <rPr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)/h =</t>
    </r>
  </si>
  <si>
    <r>
      <t>T = (t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>+t</t>
    </r>
    <r>
      <rPr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 xml:space="preserve">)/2 = </t>
    </r>
  </si>
  <si>
    <t>zugehörige Lastdaten</t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</si>
  <si>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</si>
  <si>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* 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</si>
  <si>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* 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[T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</si>
  <si>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Positionierung im Gesamt-Gleichungsystem</t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</si>
  <si>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</si>
  <si>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</si>
  <si>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( a )</t>
  </si>
  <si>
    <t>( e )</t>
  </si>
  <si>
    <r>
      <t>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 xml:space="preserve">] = </t>
    </r>
    <r>
      <rPr>
        <sz val="11"/>
        <color theme="1"/>
        <rFont val="Symbol"/>
        <family val="1"/>
        <charset val="2"/>
      </rPr>
      <t xml:space="preserve"> S</t>
    </r>
    <r>
      <rPr>
        <sz val="13.2"/>
        <color theme="1"/>
        <rFont val="Calibri"/>
        <family val="2"/>
      </rPr>
      <t>[s~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i0</t>
    </r>
    <r>
      <rPr>
        <sz val="13.2"/>
        <color theme="1"/>
        <rFont val="Calibri"/>
        <family val="2"/>
      </rPr>
      <t>]</t>
    </r>
  </si>
  <si>
    <r>
      <t>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 = 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[s~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</si>
  <si>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] = </t>
    </r>
    <r>
      <rPr>
        <sz val="11"/>
        <color theme="1"/>
        <rFont val="Symbol"/>
        <family val="1"/>
        <charset val="2"/>
      </rPr>
      <t xml:space="preserve"> S</t>
    </r>
    <r>
      <rPr>
        <sz val="13.2"/>
        <color theme="1"/>
        <rFont val="Calibri"/>
        <family val="2"/>
      </rPr>
      <t>[K~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 xml:space="preserve">]      </t>
    </r>
    <r>
      <rPr>
        <b/>
        <sz val="13.2"/>
        <color theme="1"/>
        <rFont val="Calibri"/>
        <family val="2"/>
      </rPr>
      <t>1</t>
    </r>
  </si>
  <si>
    <r>
      <t>c</t>
    </r>
    <r>
      <rPr>
        <vertAlign val="subscript"/>
        <sz val="11"/>
        <color theme="1"/>
        <rFont val="Calibri"/>
        <family val="2"/>
        <scheme val="minor"/>
      </rPr>
      <t>phi</t>
    </r>
    <r>
      <rPr>
        <sz val="11"/>
        <color theme="1"/>
        <rFont val="Calibri"/>
        <family val="2"/>
        <scheme val="minor"/>
      </rPr>
      <t xml:space="preserve"> [kNm/rad]</t>
    </r>
  </si>
  <si>
    <r>
      <t>c</t>
    </r>
    <r>
      <rPr>
        <vertAlign val="subscript"/>
        <sz val="11"/>
        <color theme="1"/>
        <rFont val="Calibri"/>
        <family val="2"/>
        <scheme val="minor"/>
      </rPr>
      <t>w</t>
    </r>
    <r>
      <rPr>
        <sz val="11"/>
        <color theme="1"/>
        <rFont val="Calibri"/>
        <family val="2"/>
        <scheme val="minor"/>
      </rPr>
      <t xml:space="preserve"> [kN/m]</t>
    </r>
  </si>
  <si>
    <r>
      <t>c</t>
    </r>
    <r>
      <rPr>
        <vertAlign val="subscript"/>
        <sz val="11"/>
        <color theme="1"/>
        <rFont val="Calibri"/>
        <family val="2"/>
        <scheme val="minor"/>
      </rPr>
      <t>u</t>
    </r>
    <r>
      <rPr>
        <sz val="11"/>
        <color theme="1"/>
        <rFont val="Calibri"/>
        <family val="2"/>
        <scheme val="minor"/>
      </rPr>
      <t xml:space="preserve"> [kN/m]</t>
    </r>
  </si>
  <si>
    <r>
      <t>F</t>
    </r>
    <r>
      <rPr>
        <vertAlign val="subscript"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[kN]</t>
    </r>
  </si>
  <si>
    <r>
      <t>F</t>
    </r>
    <r>
      <rPr>
        <vertAlign val="subscript"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 xml:space="preserve"> [kN]</t>
    </r>
  </si>
  <si>
    <r>
      <t>M</t>
    </r>
    <r>
      <rPr>
        <vertAlign val="subscript"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[kNm]</t>
    </r>
  </si>
  <si>
    <r>
      <t>[C~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</si>
  <si>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Gesamtmatrix [C~</t>
    </r>
    <r>
      <rPr>
        <b/>
        <vertAlign val="subscript"/>
        <sz val="11"/>
        <color rgb="FFC00000"/>
        <rFont val="Calibri"/>
        <family val="2"/>
        <scheme val="minor"/>
      </rPr>
      <t>G</t>
    </r>
    <r>
      <rPr>
        <b/>
        <sz val="11"/>
        <color rgb="FFC00000"/>
        <rFont val="Calibri"/>
        <family val="2"/>
        <scheme val="minor"/>
      </rPr>
      <t>] durch Eintragen der Federsteifigkeiten entlang der Hauptdiagonalen</t>
    </r>
  </si>
  <si>
    <r>
      <t>Gesamtmatrix [K~</t>
    </r>
    <r>
      <rPr>
        <b/>
        <vertAlign val="subscript"/>
        <sz val="11"/>
        <color rgb="FFC00000"/>
        <rFont val="Calibri"/>
        <family val="2"/>
        <scheme val="minor"/>
      </rPr>
      <t>G</t>
    </r>
    <r>
      <rPr>
        <b/>
        <sz val="11"/>
        <color rgb="FFC00000"/>
        <rFont val="Calibri"/>
        <family val="2"/>
        <scheme val="minor"/>
      </rPr>
      <t>] durch Addition aller stababhängigen Steifigkeitsmatrizen [K~</t>
    </r>
    <r>
      <rPr>
        <b/>
        <vertAlign val="subscript"/>
        <sz val="11"/>
        <color rgb="FFC00000"/>
        <rFont val="Calibri"/>
        <family val="2"/>
        <scheme val="minor"/>
      </rPr>
      <t>G</t>
    </r>
    <r>
      <rPr>
        <b/>
        <vertAlign val="superscript"/>
        <sz val="11"/>
        <color rgb="FFC00000"/>
        <rFont val="Calibri"/>
        <family val="2"/>
        <scheme val="minor"/>
      </rPr>
      <t>i</t>
    </r>
    <r>
      <rPr>
        <b/>
        <sz val="11"/>
        <color rgb="FFC00000"/>
        <rFont val="Calibri"/>
        <family val="2"/>
        <scheme val="minor"/>
      </rPr>
      <t>]</t>
    </r>
  </si>
  <si>
    <t>Zusammenstellung der Knotenlasten</t>
  </si>
  <si>
    <t>Daten für Knotenlasten (Punktlasten mit Bezug auf glob. KS)</t>
  </si>
  <si>
    <t>Daten für elastische Auflagerbedingungen (mit Bezug auf glob. KS)</t>
  </si>
  <si>
    <t>Daten für starre Auflagerbedingungen (mit Bezug auf glob. KS)</t>
  </si>
  <si>
    <t>Daten für Stablasten (mit Bezug auf lokales KS des jeweiligen Stabes)</t>
  </si>
  <si>
    <t>starr in x ?</t>
  </si>
  <si>
    <t>starr in z ?</t>
  </si>
  <si>
    <t>eingespannt ?</t>
  </si>
  <si>
    <t>Nachlaufrechnung</t>
  </si>
  <si>
    <t>Schritt 1</t>
  </si>
  <si>
    <t>Schritt 2.1</t>
  </si>
  <si>
    <t>Schritt 2.2</t>
  </si>
  <si>
    <t>Schritt 2.3</t>
  </si>
  <si>
    <t>Einbau der starren Auflagerbedingungen</t>
  </si>
  <si>
    <t>Schritt 3</t>
  </si>
  <si>
    <t>Gesamtmatrix mit allen Gleichgewichtsbedingungen und Berücksichtigung der Federn</t>
  </si>
  <si>
    <t>Zusammenstellung des Gesamt-Lastvektors</t>
  </si>
  <si>
    <t>mit zugehörigem Lastvektor aus Stablasten [s~G0]</t>
  </si>
  <si>
    <r>
      <t>[K~</t>
    </r>
    <r>
      <rPr>
        <vertAlign val="subscript"/>
        <sz val="11"/>
        <color theme="1"/>
        <rFont val="Calibri"/>
        <family val="2"/>
        <scheme val="minor"/>
      </rPr>
      <t>G,C,RB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</si>
  <si>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1"/>
        <color theme="1"/>
        <rFont val="Calibri"/>
        <family val="2"/>
        <scheme val="minor"/>
      </rPr>
      <t>G,C</t>
    </r>
    <r>
      <rPr>
        <sz val="11"/>
        <color theme="1"/>
        <rFont val="Calibri"/>
        <family val="2"/>
        <scheme val="minor"/>
      </rPr>
      <t>] = [K~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+ [C~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</si>
  <si>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t>Schritt 4</t>
  </si>
  <si>
    <r>
      <t>[K~</t>
    </r>
    <r>
      <rPr>
        <vertAlign val="subscript"/>
        <sz val="11"/>
        <color theme="1"/>
        <rFont val="Calibri"/>
        <family val="2"/>
        <scheme val="minor"/>
      </rPr>
      <t>G,C,RB</t>
    </r>
    <r>
      <rPr>
        <sz val="11"/>
        <color theme="1"/>
        <rFont val="Calibri"/>
        <family val="2"/>
        <scheme val="minor"/>
      </rPr>
      <t>]^-1</t>
    </r>
  </si>
  <si>
    <t>Schritt 2.4</t>
  </si>
  <si>
    <t>Lösen des modifizierten Gleichungssystems</t>
  </si>
  <si>
    <r>
      <t>[s~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 = [T</t>
    </r>
    <r>
      <rPr>
        <vertAlign val="superscript"/>
        <sz val="11"/>
        <color theme="1"/>
        <rFont val="Calibri"/>
        <family val="2"/>
        <scheme val="minor"/>
      </rPr>
      <t>ei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</si>
  <si>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r>
      <t>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* [K~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</si>
  <si>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r>
      <t>[K~</t>
    </r>
    <r>
      <rPr>
        <vertAlign val="subscript"/>
        <sz val="13.2"/>
        <color theme="1"/>
        <rFont val="Calibri"/>
        <family val="2"/>
      </rPr>
      <t>G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 = [D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</t>
    </r>
    <r>
      <rPr>
        <vertAlign val="superscript"/>
        <sz val="13.2"/>
        <color theme="1"/>
        <rFont val="Calibri"/>
        <family val="2"/>
      </rPr>
      <t>T</t>
    </r>
    <r>
      <rPr>
        <sz val="13.2"/>
        <color theme="1"/>
        <rFont val="Calibri"/>
        <family val="2"/>
      </rPr>
      <t xml:space="preserve"> * [K~</t>
    </r>
    <r>
      <rPr>
        <vertAlign val="subscript"/>
        <sz val="13.2"/>
        <color theme="1"/>
        <rFont val="Calibri"/>
        <family val="2"/>
      </rPr>
      <t>e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 * [D</t>
    </r>
    <r>
      <rPr>
        <vertAlign val="superscript"/>
        <sz val="13.2"/>
        <color theme="1"/>
        <rFont val="Calibri"/>
        <family val="2"/>
      </rPr>
      <t>i</t>
    </r>
    <r>
      <rPr>
        <sz val="13.2"/>
        <color theme="1"/>
        <rFont val="Calibri"/>
        <family val="2"/>
      </rPr>
      <t>]</t>
    </r>
  </si>
  <si>
    <t>Schritt 5</t>
  </si>
  <si>
    <r>
      <t>[p~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</t>
    </r>
  </si>
  <si>
    <r>
      <t>[v~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[D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[v~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</si>
  <si>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[v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[T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[v~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</si>
  <si>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[s</t>
    </r>
    <r>
      <rPr>
        <vertAlign val="subscript"/>
        <sz val="11"/>
        <color theme="1"/>
        <rFont val="Calibri"/>
        <family val="2"/>
        <scheme val="minor"/>
      </rPr>
      <t>e1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[K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* [v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</si>
  <si>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r>
      <t>[s</t>
    </r>
    <r>
      <rPr>
        <vertAlign val="subscript"/>
        <sz val="11"/>
        <color theme="1"/>
        <rFont val="Calibri"/>
        <family val="2"/>
        <scheme val="minor"/>
      </rPr>
      <t>e2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i0</t>
    </r>
    <r>
      <rPr>
        <sz val="11"/>
        <color theme="1"/>
        <rFont val="Calibri"/>
        <family val="2"/>
        <scheme val="minor"/>
      </rPr>
      <t>]</t>
    </r>
  </si>
  <si>
    <t>.. (Bezug auf lokales Koord.-system)</t>
  </si>
  <si>
    <t>Berechnung der Stabendschnittgrößen</t>
  </si>
  <si>
    <t>nach Baustatik</t>
  </si>
  <si>
    <r>
      <t>[s</t>
    </r>
    <r>
      <rPr>
        <vertAlign val="subscript"/>
        <sz val="11"/>
        <color theme="1"/>
        <rFont val="Calibri"/>
        <family val="2"/>
        <scheme val="minor"/>
      </rPr>
      <t>e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= [s</t>
    </r>
    <r>
      <rPr>
        <vertAlign val="subscript"/>
        <sz val="11"/>
        <color theme="1"/>
        <rFont val="Calibri"/>
        <family val="2"/>
        <scheme val="minor"/>
      </rPr>
      <t>e1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 + [s</t>
    </r>
    <r>
      <rPr>
        <vertAlign val="subscript"/>
        <sz val="11"/>
        <color theme="1"/>
        <rFont val="Calibri"/>
        <family val="2"/>
        <scheme val="minor"/>
      </rPr>
      <t>e2</t>
    </r>
    <r>
      <rPr>
        <vertAlign val="superscript"/>
        <sz val="11"/>
        <color theme="1"/>
        <rFont val="Calibri"/>
        <family val="2"/>
        <scheme val="minor"/>
      </rPr>
      <t>i</t>
    </r>
    <r>
      <rPr>
        <sz val="11"/>
        <color theme="1"/>
        <rFont val="Calibri"/>
        <family val="2"/>
        <scheme val="minor"/>
      </rPr>
      <t>]</t>
    </r>
  </si>
  <si>
    <t>Ermittlung der zugeh. Stabendwegrößen (Bezug auf glob. Koord.-System)</t>
  </si>
  <si>
    <r>
      <t>[v~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</si>
  <si>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t>Schritt 6</t>
  </si>
  <si>
    <t>Berechnung der Federkräfte (elast. Auflager) und Auflagerkräfte der starren Auflager</t>
  </si>
  <si>
    <r>
      <t>[F~</t>
    </r>
    <r>
      <rPr>
        <vertAlign val="subscript"/>
        <sz val="11"/>
        <color theme="1"/>
        <rFont val="Calibri"/>
        <family val="2"/>
        <scheme val="minor"/>
      </rPr>
      <t>c,G</t>
    </r>
    <r>
      <rPr>
        <sz val="11"/>
        <color theme="1"/>
        <rFont val="Calibri"/>
        <family val="2"/>
        <scheme val="minor"/>
      </rPr>
      <t>] = [C~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* [v~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</si>
  <si>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[U~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= [K~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* [v~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</t>
    </r>
  </si>
  <si>
    <r>
      <t>[A~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= [U~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] - 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 + [p~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 + [F~</t>
    </r>
    <r>
      <rPr>
        <vertAlign val="subscript"/>
        <sz val="11"/>
        <color theme="1"/>
        <rFont val="Calibri"/>
        <family val="2"/>
        <scheme val="minor"/>
      </rPr>
      <t>c,G</t>
    </r>
    <r>
      <rPr>
        <sz val="11"/>
        <color theme="1"/>
        <rFont val="Calibri"/>
        <family val="2"/>
        <scheme val="minor"/>
      </rPr>
      <t>]</t>
    </r>
  </si>
  <si>
    <t xml:space="preserve">Zeile = </t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</si>
  <si>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u [mm]</t>
    </r>
  </si>
  <si>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w [mm]</t>
    </r>
  </si>
  <si>
    <r>
      <rPr>
        <sz val="11"/>
        <color theme="1"/>
        <rFont val="Symbol"/>
        <family val="1"/>
        <charset val="2"/>
      </rPr>
      <t>Dj</t>
    </r>
    <r>
      <rPr>
        <sz val="11"/>
        <color theme="1"/>
        <rFont val="Calibri"/>
        <family val="2"/>
        <scheme val="minor"/>
      </rPr>
      <t xml:space="preserve"> [mrad]</t>
    </r>
  </si>
  <si>
    <t>Stab i</t>
  </si>
  <si>
    <t>Knoten n</t>
  </si>
  <si>
    <t>Daten für eingeprägte Auflagerverformungen (z.B. Auflagerverschiebung)</t>
  </si>
  <si>
    <r>
      <t>[s~</t>
    </r>
    <r>
      <rPr>
        <vertAlign val="subscript"/>
        <sz val="11"/>
        <color theme="1"/>
        <rFont val="Calibri"/>
        <family val="2"/>
        <scheme val="minor"/>
      </rPr>
      <t>G,EAV</t>
    </r>
    <r>
      <rPr>
        <sz val="11"/>
        <color theme="1"/>
        <rFont val="Calibri"/>
        <family val="2"/>
        <scheme val="minor"/>
      </rPr>
      <t xml:space="preserve">] = </t>
    </r>
    <r>
      <rPr>
        <sz val="11"/>
        <color theme="1"/>
        <rFont val="Symbol"/>
        <family val="1"/>
        <charset val="2"/>
      </rPr>
      <t xml:space="preserve"> S</t>
    </r>
    <r>
      <rPr>
        <sz val="13.2"/>
        <color theme="1"/>
        <rFont val="Calibri"/>
        <family val="2"/>
      </rPr>
      <t>[s~</t>
    </r>
    <r>
      <rPr>
        <vertAlign val="superscript"/>
        <sz val="13.2"/>
        <color theme="1"/>
        <rFont val="Calibri"/>
        <family val="2"/>
      </rPr>
      <t>n</t>
    </r>
    <r>
      <rPr>
        <vertAlign val="subscript"/>
        <sz val="13.2"/>
        <color theme="1"/>
        <rFont val="Calibri"/>
        <family val="2"/>
      </rPr>
      <t>G,EAV</t>
    </r>
    <r>
      <rPr>
        <sz val="13.2"/>
        <color theme="1"/>
        <rFont val="Calibri"/>
        <family val="2"/>
      </rPr>
      <t>]</t>
    </r>
  </si>
  <si>
    <r>
      <t>[s~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]+[s~</t>
    </r>
    <r>
      <rPr>
        <vertAlign val="subscript"/>
        <sz val="11"/>
        <color theme="1"/>
        <rFont val="Calibri"/>
        <family val="2"/>
        <scheme val="minor"/>
      </rPr>
      <t>G,EAV</t>
    </r>
    <r>
      <rPr>
        <sz val="11"/>
        <color theme="1"/>
        <rFont val="Calibri"/>
        <family val="2"/>
        <scheme val="minor"/>
      </rPr>
      <t>]-[p~</t>
    </r>
    <r>
      <rPr>
        <vertAlign val="subscript"/>
        <sz val="11"/>
        <color theme="1"/>
        <rFont val="Calibri"/>
        <family val="2"/>
        <scheme val="minor"/>
      </rPr>
      <t>G</t>
    </r>
    <r>
      <rPr>
        <vertAlign val="superscript"/>
        <sz val="11"/>
        <color theme="1"/>
        <rFont val="Calibri"/>
        <family val="2"/>
        <scheme val="minor"/>
      </rPr>
      <t>0</t>
    </r>
    <r>
      <rPr>
        <sz val="11"/>
        <color theme="1"/>
        <rFont val="Calibri"/>
        <family val="2"/>
        <scheme val="minor"/>
      </rPr>
      <t>]</t>
    </r>
  </si>
  <si>
    <t>(siehe oben)</t>
  </si>
  <si>
    <t>Schritt 2.5</t>
  </si>
  <si>
    <t>Ermittlung der Lasten aus eingeprägten Auflagerverformungen (EAV)</t>
  </si>
  <si>
    <r>
      <t>[r~</t>
    </r>
    <r>
      <rPr>
        <vertAlign val="subscript"/>
        <sz val="11"/>
        <color theme="1"/>
        <rFont val="Calibri"/>
        <family val="2"/>
        <scheme val="minor"/>
      </rPr>
      <t>G,RB,EAV</t>
    </r>
    <r>
      <rPr>
        <sz val="11"/>
        <color theme="1"/>
        <rFont val="Calibri"/>
        <family val="2"/>
        <scheme val="minor"/>
      </rPr>
      <t>]</t>
    </r>
  </si>
  <si>
    <t>Länge l [m]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</si>
</sst>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0.000"/>
    <numFmt numFmtId="166" formatCode="0.0000"/>
    <numFmt numFmtId="167" formatCode="0.000E+00"/>
  </numFmts>
  <fonts count="18" x14ac:knownFonts="1">
    <font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sz val="13.2"/>
      <color theme="1"/>
      <name val="Calibri"/>
      <family val="2"/>
    </font>
    <font>
      <vertAlign val="subscript"/>
      <sz val="13.2"/>
      <color theme="1"/>
      <name val="Calibri"/>
      <family val="2"/>
    </font>
    <font>
      <vertAlign val="superscript"/>
      <sz val="13.2"/>
      <color theme="1"/>
      <name val="Calibri"/>
      <family val="2"/>
    </font>
    <font>
      <b/>
      <vertAlign val="subscript"/>
      <sz val="11"/>
      <color rgb="FFC00000"/>
      <name val="Calibri"/>
      <family val="2"/>
      <scheme val="minor"/>
    </font>
    <font>
      <b/>
      <vertAlign val="superscript"/>
      <sz val="11"/>
      <color rgb="FFC00000"/>
      <name val="Calibri"/>
      <family val="2"/>
      <scheme val="minor"/>
    </font>
    <font>
      <b/>
      <sz val="13.2"/>
      <color theme="1"/>
      <name val="Calibri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rgb="FFC00000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 quotePrefix="1"/>
    <xf numFmtId="0" fontId="1" fillId="0" borderId="0" xfId="0" applyFont="1"/>
    <xf numFmtId="165" fontId="0" fillId="0" borderId="1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166" fontId="0" fillId="0" borderId="1" xfId="0" applyNumberFormat="1" applyBorder="1"/>
    <xf numFmtId="0" fontId="0" fillId="4" borderId="1" xfId="0" applyFill="1" applyBorder="1" applyAlignment="1">
      <alignment horizontal="center"/>
    </xf>
    <xf numFmtId="2" fontId="0" fillId="4" borderId="1" xfId="0" applyNumberFormat="1" applyFill="1" applyBorder="1" applyAlignment="1">
      <alignment horizontal="right"/>
    </xf>
    <xf numFmtId="164" fontId="0" fillId="4" borderId="1" xfId="0" applyNumberFormat="1" applyFill="1" applyBorder="1" applyAlignment="1">
      <alignment horizontal="right"/>
    </xf>
    <xf numFmtId="164" fontId="0" fillId="4" borderId="1" xfId="0" applyNumberFormat="1" applyFill="1" applyBorder="1"/>
    <xf numFmtId="165" fontId="0" fillId="0" borderId="2" xfId="0" applyNumberFormat="1" applyBorder="1"/>
    <xf numFmtId="165" fontId="0" fillId="0" borderId="3" xfId="0" applyNumberFormat="1" applyBorder="1"/>
    <xf numFmtId="165" fontId="0" fillId="0" borderId="4" xfId="0" applyNumberFormat="1" applyBorder="1"/>
    <xf numFmtId="165" fontId="0" fillId="0" borderId="5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165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2" fontId="0" fillId="0" borderId="12" xfId="0" applyNumberFormat="1" applyBorder="1"/>
    <xf numFmtId="11" fontId="0" fillId="4" borderId="1" xfId="0" applyNumberFormat="1" applyFill="1" applyBorder="1"/>
    <xf numFmtId="0" fontId="0" fillId="2" borderId="1" xfId="0" applyFill="1" applyBorder="1" applyAlignment="1">
      <alignment horizontal="right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5" fontId="0" fillId="2" borderId="2" xfId="0" applyNumberFormat="1" applyFill="1" applyBorder="1"/>
    <xf numFmtId="165" fontId="0" fillId="2" borderId="1" xfId="0" applyNumberFormat="1" applyFill="1" applyBorder="1"/>
    <xf numFmtId="165" fontId="0" fillId="2" borderId="6" xfId="0" applyNumberFormat="1" applyFill="1" applyBorder="1"/>
    <xf numFmtId="165" fontId="0" fillId="2" borderId="8" xfId="0" applyNumberFormat="1" applyFill="1" applyBorder="1"/>
    <xf numFmtId="165" fontId="0" fillId="2" borderId="9" xfId="0" applyNumberFormat="1" applyFill="1" applyBorder="1"/>
    <xf numFmtId="165" fontId="0" fillId="2" borderId="3" xfId="0" applyNumberFormat="1" applyFill="1" applyBorder="1"/>
    <xf numFmtId="165" fontId="0" fillId="2" borderId="5" xfId="0" applyNumberFormat="1" applyFill="1" applyBorder="1"/>
    <xf numFmtId="0" fontId="2" fillId="3" borderId="13" xfId="0" applyFont="1" applyFill="1" applyBorder="1" applyAlignment="1">
      <alignment horizontal="center"/>
    </xf>
    <xf numFmtId="2" fontId="0" fillId="0" borderId="0" xfId="0" applyNumberFormat="1"/>
    <xf numFmtId="165" fontId="0" fillId="0" borderId="2" xfId="0" applyNumberFormat="1" applyFill="1" applyBorder="1"/>
    <xf numFmtId="165" fontId="0" fillId="0" borderId="3" xfId="0" applyNumberFormat="1" applyFill="1" applyBorder="1"/>
    <xf numFmtId="165" fontId="0" fillId="0" borderId="4" xfId="0" applyNumberFormat="1" applyFill="1" applyBorder="1"/>
    <xf numFmtId="165" fontId="0" fillId="0" borderId="5" xfId="0" applyNumberFormat="1" applyFill="1" applyBorder="1"/>
    <xf numFmtId="165" fontId="0" fillId="0" borderId="1" xfId="0" applyNumberFormat="1" applyFill="1" applyBorder="1"/>
    <xf numFmtId="165" fontId="0" fillId="0" borderId="6" xfId="0" applyNumberFormat="1" applyFill="1" applyBorder="1"/>
    <xf numFmtId="165" fontId="0" fillId="0" borderId="7" xfId="0" applyNumberFormat="1" applyFill="1" applyBorder="1"/>
    <xf numFmtId="165" fontId="0" fillId="0" borderId="8" xfId="0" applyNumberFormat="1" applyFill="1" applyBorder="1"/>
    <xf numFmtId="165" fontId="0" fillId="0" borderId="9" xfId="0" applyNumberFormat="1" applyFill="1" applyBorder="1"/>
    <xf numFmtId="0" fontId="0" fillId="0" borderId="1" xfId="0" applyBorder="1"/>
    <xf numFmtId="0" fontId="0" fillId="0" borderId="2" xfId="0" applyBorder="1"/>
    <xf numFmtId="0" fontId="0" fillId="0" borderId="9" xfId="0" applyBorder="1"/>
    <xf numFmtId="0" fontId="0" fillId="0" borderId="2" xfId="0" applyFill="1" applyBorder="1"/>
    <xf numFmtId="0" fontId="0" fillId="0" borderId="3" xfId="0" applyFill="1" applyBorder="1"/>
    <xf numFmtId="0" fontId="0" fillId="0" borderId="17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1" xfId="0" applyFill="1" applyBorder="1"/>
    <xf numFmtId="0" fontId="0" fillId="0" borderId="16" xfId="0" applyFill="1" applyBorder="1"/>
    <xf numFmtId="0" fontId="0" fillId="0" borderId="6" xfId="0" applyFill="1" applyBorder="1"/>
    <xf numFmtId="0" fontId="0" fillId="0" borderId="19" xfId="0" applyFill="1" applyBorder="1"/>
    <xf numFmtId="0" fontId="0" fillId="0" borderId="20" xfId="0" applyFill="1" applyBorder="1"/>
    <xf numFmtId="0" fontId="0" fillId="0" borderId="21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9" xfId="0" applyFill="1" applyBorder="1"/>
    <xf numFmtId="0" fontId="0" fillId="0" borderId="18" xfId="0" applyFill="1" applyBorder="1"/>
    <xf numFmtId="0" fontId="0" fillId="0" borderId="22" xfId="0" applyFill="1" applyBorder="1"/>
    <xf numFmtId="0" fontId="0" fillId="0" borderId="15" xfId="0" applyFill="1" applyBorder="1"/>
    <xf numFmtId="0" fontId="0" fillId="0" borderId="24" xfId="0" applyFill="1" applyBorder="1"/>
    <xf numFmtId="0" fontId="0" fillId="0" borderId="14" xfId="0" applyFill="1" applyBorder="1"/>
    <xf numFmtId="0" fontId="0" fillId="0" borderId="23" xfId="0" applyFill="1" applyBorder="1"/>
    <xf numFmtId="0" fontId="2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7" fillId="0" borderId="0" xfId="0" applyFont="1"/>
    <xf numFmtId="1" fontId="0" fillId="0" borderId="0" xfId="0" applyNumberFormat="1" applyAlignment="1">
      <alignment horizontal="center"/>
    </xf>
    <xf numFmtId="0" fontId="0" fillId="0" borderId="0" xfId="0" applyBorder="1"/>
    <xf numFmtId="2" fontId="0" fillId="0" borderId="1" xfId="0" applyNumberFormat="1" applyBorder="1"/>
    <xf numFmtId="2" fontId="0" fillId="0" borderId="9" xfId="0" applyNumberFormat="1" applyBorder="1"/>
    <xf numFmtId="2" fontId="0" fillId="0" borderId="2" xfId="0" applyNumberFormat="1" applyBorder="1"/>
    <xf numFmtId="0" fontId="1" fillId="0" borderId="0" xfId="0" applyFont="1" applyAlignment="1">
      <alignment horizontal="right"/>
    </xf>
    <xf numFmtId="0" fontId="16" fillId="0" borderId="0" xfId="0" applyFont="1"/>
    <xf numFmtId="0" fontId="15" fillId="0" borderId="0" xfId="0" applyFont="1" applyAlignment="1">
      <alignment horizontal="center"/>
    </xf>
    <xf numFmtId="2" fontId="0" fillId="0" borderId="2" xfId="0" applyNumberFormat="1" applyFill="1" applyBorder="1"/>
    <xf numFmtId="2" fontId="0" fillId="0" borderId="3" xfId="0" applyNumberFormat="1" applyFill="1" applyBorder="1"/>
    <xf numFmtId="2" fontId="0" fillId="0" borderId="4" xfId="0" applyNumberFormat="1" applyFill="1" applyBorder="1"/>
    <xf numFmtId="2" fontId="0" fillId="0" borderId="5" xfId="0" applyNumberFormat="1" applyFill="1" applyBorder="1"/>
    <xf numFmtId="2" fontId="0" fillId="0" borderId="1" xfId="0" applyNumberFormat="1" applyFill="1" applyBorder="1"/>
    <xf numFmtId="2" fontId="0" fillId="0" borderId="6" xfId="0" applyNumberFormat="1" applyFill="1" applyBorder="1"/>
    <xf numFmtId="2" fontId="0" fillId="0" borderId="7" xfId="0" applyNumberFormat="1" applyFill="1" applyBorder="1"/>
    <xf numFmtId="2" fontId="0" fillId="0" borderId="8" xfId="0" applyNumberFormat="1" applyFill="1" applyBorder="1"/>
    <xf numFmtId="2" fontId="0" fillId="0" borderId="9" xfId="0" applyNumberFormat="1" applyFill="1" applyBorder="1"/>
    <xf numFmtId="11" fontId="0" fillId="0" borderId="1" xfId="0" applyNumberFormat="1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67" fontId="0" fillId="0" borderId="10" xfId="0" applyNumberFormat="1" applyBorder="1"/>
    <xf numFmtId="167" fontId="0" fillId="0" borderId="11" xfId="0" applyNumberFormat="1" applyBorder="1"/>
    <xf numFmtId="167" fontId="0" fillId="0" borderId="12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165" fontId="0" fillId="0" borderId="12" xfId="0" applyNumberFormat="1" applyBorder="1"/>
    <xf numFmtId="0" fontId="17" fillId="0" borderId="0" xfId="0" applyFont="1" applyAlignment="1">
      <alignment horizontal="center"/>
    </xf>
    <xf numFmtId="11" fontId="0" fillId="0" borderId="2" xfId="0" applyNumberFormat="1" applyBorder="1"/>
    <xf numFmtId="11" fontId="0" fillId="0" borderId="3" xfId="0" applyNumberFormat="1" applyBorder="1"/>
    <xf numFmtId="11" fontId="0" fillId="0" borderId="4" xfId="0" applyNumberFormat="1" applyBorder="1"/>
    <xf numFmtId="11" fontId="0" fillId="0" borderId="5" xfId="0" applyNumberFormat="1" applyBorder="1"/>
    <xf numFmtId="11" fontId="0" fillId="0" borderId="6" xfId="0" applyNumberFormat="1" applyBorder="1"/>
    <xf numFmtId="11" fontId="0" fillId="0" borderId="7" xfId="0" applyNumberFormat="1" applyBorder="1"/>
    <xf numFmtId="11" fontId="0" fillId="0" borderId="8" xfId="0" applyNumberFormat="1" applyBorder="1"/>
    <xf numFmtId="11" fontId="0" fillId="0" borderId="9" xfId="0" applyNumberFormat="1" applyBorder="1"/>
    <xf numFmtId="165" fontId="2" fillId="0" borderId="10" xfId="0" applyNumberFormat="1" applyFont="1" applyBorder="1"/>
    <xf numFmtId="165" fontId="2" fillId="0" borderId="11" xfId="0" applyNumberFormat="1" applyFont="1" applyBorder="1"/>
    <xf numFmtId="165" fontId="2" fillId="0" borderId="12" xfId="0" applyNumberFormat="1" applyFont="1" applyBorder="1"/>
    <xf numFmtId="11" fontId="2" fillId="0" borderId="10" xfId="0" applyNumberFormat="1" applyFont="1" applyBorder="1"/>
    <xf numFmtId="11" fontId="2" fillId="0" borderId="11" xfId="0" applyNumberFormat="1" applyFont="1" applyBorder="1"/>
    <xf numFmtId="11" fontId="2" fillId="0" borderId="12" xfId="0" applyNumberFormat="1" applyFont="1" applyBorder="1"/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15" fillId="0" borderId="0" xfId="0" applyFont="1"/>
    <xf numFmtId="2" fontId="15" fillId="0" borderId="0" xfId="0" applyNumberFormat="1" applyFont="1" applyAlignment="1">
      <alignment horizontal="center"/>
    </xf>
    <xf numFmtId="2" fontId="15" fillId="0" borderId="0" xfId="0" applyNumberFormat="1" applyFont="1" applyBorder="1" applyAlignment="1">
      <alignment horizontal="center"/>
    </xf>
  </cellXfs>
  <cellStyles count="1">
    <cellStyle name="Standard" xfId="0" builtinId="0"/>
  </cellStyles>
  <dxfs count="107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B2:I136"/>
  <sheetViews>
    <sheetView zoomScaleNormal="100" workbookViewId="0">
      <selection activeCell="J11" sqref="J10:J11"/>
    </sheetView>
  </sheetViews>
  <sheetFormatPr baseColWidth="10" defaultRowHeight="15" x14ac:dyDescent="0.25"/>
  <cols>
    <col min="1" max="1" width="4.85546875" customWidth="1"/>
    <col min="2" max="11" width="12.7109375" customWidth="1"/>
  </cols>
  <sheetData>
    <row r="2" spans="2:8" x14ac:dyDescent="0.25">
      <c r="B2" s="2" t="s">
        <v>25</v>
      </c>
    </row>
    <row r="4" spans="2:8" x14ac:dyDescent="0.25">
      <c r="B4" s="6" t="s">
        <v>119</v>
      </c>
      <c r="C4" s="124" t="s">
        <v>20</v>
      </c>
      <c r="D4" s="6" t="s">
        <v>21</v>
      </c>
      <c r="E4" s="6" t="s">
        <v>128</v>
      </c>
      <c r="F4" s="6" t="s">
        <v>22</v>
      </c>
      <c r="G4" s="6" t="s">
        <v>23</v>
      </c>
      <c r="H4" s="6" t="s">
        <v>24</v>
      </c>
    </row>
    <row r="5" spans="2:8" x14ac:dyDescent="0.25">
      <c r="B5" s="123">
        <v>1</v>
      </c>
      <c r="C5" s="5">
        <v>3</v>
      </c>
      <c r="D5" s="5">
        <v>1</v>
      </c>
      <c r="E5" s="7">
        <v>3</v>
      </c>
      <c r="F5" s="9">
        <v>86400</v>
      </c>
      <c r="G5" s="9">
        <v>7200</v>
      </c>
      <c r="H5" s="42">
        <v>90</v>
      </c>
    </row>
    <row r="6" spans="2:8" x14ac:dyDescent="0.25">
      <c r="B6" s="123">
        <v>2</v>
      </c>
      <c r="C6" s="5">
        <v>1</v>
      </c>
      <c r="D6" s="5">
        <v>2</v>
      </c>
      <c r="E6" s="7">
        <v>6</v>
      </c>
      <c r="F6" s="9">
        <v>108000</v>
      </c>
      <c r="G6" s="9">
        <v>9000</v>
      </c>
      <c r="H6" s="42">
        <v>0</v>
      </c>
    </row>
    <row r="7" spans="2:8" x14ac:dyDescent="0.25">
      <c r="B7" s="123">
        <v>3</v>
      </c>
      <c r="C7" s="5">
        <v>2</v>
      </c>
      <c r="D7" s="5">
        <v>4</v>
      </c>
      <c r="E7" s="7">
        <v>3</v>
      </c>
      <c r="F7" s="9">
        <v>72000</v>
      </c>
      <c r="G7" s="9">
        <v>6000</v>
      </c>
      <c r="H7" s="42">
        <v>-90</v>
      </c>
    </row>
    <row r="9" spans="2:8" x14ac:dyDescent="0.25">
      <c r="B9" s="2" t="s">
        <v>75</v>
      </c>
    </row>
    <row r="11" spans="2:8" x14ac:dyDescent="0.25">
      <c r="B11" s="6" t="s">
        <v>119</v>
      </c>
      <c r="C11" s="124" t="s">
        <v>27</v>
      </c>
      <c r="D11" s="6" t="s">
        <v>28</v>
      </c>
      <c r="E11" s="6" t="s">
        <v>29</v>
      </c>
      <c r="F11" s="6" t="s">
        <v>26</v>
      </c>
      <c r="G11" s="6" t="s">
        <v>39</v>
      </c>
      <c r="H11" s="27" t="s">
        <v>38</v>
      </c>
    </row>
    <row r="12" spans="2:8" x14ac:dyDescent="0.25">
      <c r="B12" s="123">
        <v>1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</row>
    <row r="13" spans="2:8" x14ac:dyDescent="0.25">
      <c r="B13" s="123">
        <v>2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</row>
    <row r="14" spans="2:8" x14ac:dyDescent="0.25">
      <c r="B14" s="123">
        <v>3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  <c r="H14" s="8">
        <v>0</v>
      </c>
    </row>
    <row r="15" spans="2:8" x14ac:dyDescent="0.25">
      <c r="B15" s="5"/>
      <c r="C15" s="8"/>
      <c r="D15" s="8"/>
      <c r="E15" s="8"/>
      <c r="F15" s="8"/>
      <c r="G15" s="8"/>
      <c r="H15" s="8"/>
    </row>
    <row r="16" spans="2:8" x14ac:dyDescent="0.25">
      <c r="B16" s="2" t="s">
        <v>72</v>
      </c>
      <c r="C16" s="8"/>
      <c r="D16" s="8"/>
      <c r="E16" s="8"/>
      <c r="F16" s="8"/>
      <c r="G16" s="8"/>
      <c r="H16" s="8"/>
    </row>
    <row r="17" spans="2:8" x14ac:dyDescent="0.25">
      <c r="B17" s="2"/>
      <c r="C17" s="8"/>
      <c r="D17" s="8"/>
      <c r="E17" s="8"/>
      <c r="F17" s="8"/>
      <c r="G17" s="8"/>
      <c r="H17" s="8"/>
    </row>
    <row r="18" spans="2:8" ht="18" x14ac:dyDescent="0.35">
      <c r="B18" s="6" t="s">
        <v>120</v>
      </c>
      <c r="C18" s="124" t="s">
        <v>65</v>
      </c>
      <c r="D18" s="6" t="s">
        <v>66</v>
      </c>
      <c r="E18" s="6" t="s">
        <v>67</v>
      </c>
      <c r="F18" s="8"/>
      <c r="G18" s="8"/>
      <c r="H18" s="8"/>
    </row>
    <row r="19" spans="2:8" x14ac:dyDescent="0.25">
      <c r="B19" s="123">
        <v>1</v>
      </c>
      <c r="C19" s="8">
        <v>0</v>
      </c>
      <c r="D19" s="8">
        <v>0</v>
      </c>
      <c r="E19" s="8">
        <v>0</v>
      </c>
      <c r="F19" s="8"/>
      <c r="G19" s="8"/>
      <c r="H19" s="8"/>
    </row>
    <row r="20" spans="2:8" x14ac:dyDescent="0.25">
      <c r="B20" s="123">
        <v>2</v>
      </c>
      <c r="C20" s="8">
        <v>0</v>
      </c>
      <c r="D20" s="8">
        <v>0</v>
      </c>
      <c r="E20" s="8">
        <v>0</v>
      </c>
      <c r="F20" s="8"/>
      <c r="G20" s="8"/>
      <c r="H20" s="8"/>
    </row>
    <row r="21" spans="2:8" x14ac:dyDescent="0.25">
      <c r="B21" s="123">
        <v>3</v>
      </c>
      <c r="C21" s="8">
        <v>0</v>
      </c>
      <c r="D21" s="8">
        <v>0</v>
      </c>
      <c r="E21" s="8">
        <v>0</v>
      </c>
      <c r="F21" s="8"/>
      <c r="G21" s="8"/>
      <c r="H21" s="8"/>
    </row>
    <row r="22" spans="2:8" x14ac:dyDescent="0.25">
      <c r="B22" s="123">
        <v>4</v>
      </c>
      <c r="C22" s="8">
        <v>0</v>
      </c>
      <c r="D22" s="8">
        <v>0</v>
      </c>
      <c r="E22" s="8">
        <v>0</v>
      </c>
      <c r="F22" s="8"/>
      <c r="G22" s="8"/>
      <c r="H22" s="8"/>
    </row>
    <row r="23" spans="2:8" x14ac:dyDescent="0.25">
      <c r="B23" s="5"/>
      <c r="C23" s="8"/>
      <c r="D23" s="8"/>
      <c r="E23" s="8"/>
      <c r="F23" s="8"/>
      <c r="G23" s="8"/>
      <c r="H23" s="8"/>
    </row>
    <row r="24" spans="2:8" x14ac:dyDescent="0.25">
      <c r="B24" s="2" t="s">
        <v>121</v>
      </c>
      <c r="C24" s="8"/>
      <c r="D24" s="8"/>
      <c r="E24" s="8"/>
      <c r="F24" s="8"/>
      <c r="G24" s="8"/>
      <c r="H24" s="8"/>
    </row>
    <row r="25" spans="2:8" x14ac:dyDescent="0.25">
      <c r="B25" s="5"/>
      <c r="C25" s="8"/>
      <c r="D25" s="8"/>
      <c r="E25" s="8"/>
      <c r="F25" s="8"/>
      <c r="G25" s="8"/>
      <c r="H25" s="8"/>
    </row>
    <row r="26" spans="2:8" x14ac:dyDescent="0.25">
      <c r="B26" s="6" t="s">
        <v>120</v>
      </c>
      <c r="C26" s="6" t="s">
        <v>116</v>
      </c>
      <c r="D26" s="6" t="s">
        <v>117</v>
      </c>
      <c r="E26" s="6" t="s">
        <v>118</v>
      </c>
      <c r="F26" s="8"/>
      <c r="G26" s="8"/>
      <c r="H26" s="8"/>
    </row>
    <row r="27" spans="2:8" x14ac:dyDescent="0.25">
      <c r="B27" s="123">
        <v>1</v>
      </c>
      <c r="C27" s="8">
        <v>0</v>
      </c>
      <c r="D27" s="8">
        <v>0</v>
      </c>
      <c r="E27" s="8">
        <v>0</v>
      </c>
      <c r="F27" s="8"/>
      <c r="G27" s="8"/>
      <c r="H27" s="8"/>
    </row>
    <row r="28" spans="2:8" x14ac:dyDescent="0.25">
      <c r="B28" s="123">
        <v>2</v>
      </c>
      <c r="C28" s="8">
        <v>0</v>
      </c>
      <c r="D28" s="8">
        <v>0</v>
      </c>
      <c r="E28" s="8">
        <v>0</v>
      </c>
      <c r="F28" s="8"/>
      <c r="G28" s="8"/>
      <c r="H28" s="8"/>
    </row>
    <row r="29" spans="2:8" x14ac:dyDescent="0.25">
      <c r="B29" s="123">
        <v>3</v>
      </c>
      <c r="C29" s="8">
        <v>0</v>
      </c>
      <c r="D29" s="8">
        <v>0</v>
      </c>
      <c r="E29" s="8">
        <v>0</v>
      </c>
      <c r="F29" s="8"/>
      <c r="G29" s="8"/>
      <c r="H29" s="8"/>
    </row>
    <row r="30" spans="2:8" x14ac:dyDescent="0.25">
      <c r="B30" s="123">
        <v>4</v>
      </c>
      <c r="C30" s="8">
        <v>0</v>
      </c>
      <c r="D30" s="8">
        <v>20</v>
      </c>
      <c r="E30" s="8">
        <v>0</v>
      </c>
      <c r="F30" s="8"/>
      <c r="G30" s="8"/>
      <c r="H30" s="8"/>
    </row>
    <row r="31" spans="2:8" x14ac:dyDescent="0.25">
      <c r="B31" s="5"/>
      <c r="C31" s="8"/>
      <c r="D31" s="8"/>
      <c r="E31" s="8"/>
      <c r="F31" s="8"/>
      <c r="G31" s="8"/>
      <c r="H31" s="8"/>
    </row>
    <row r="32" spans="2:8" x14ac:dyDescent="0.25">
      <c r="B32" s="2" t="s">
        <v>73</v>
      </c>
      <c r="C32" s="8"/>
      <c r="D32" s="8"/>
      <c r="E32" s="8"/>
      <c r="F32" s="8"/>
      <c r="G32" s="8"/>
      <c r="H32" s="8"/>
    </row>
    <row r="33" spans="2:8" x14ac:dyDescent="0.25">
      <c r="B33" s="5"/>
      <c r="C33" s="8"/>
      <c r="D33" s="8"/>
      <c r="E33" s="8"/>
      <c r="F33" s="8"/>
      <c r="G33" s="8"/>
      <c r="H33" s="8"/>
    </row>
    <row r="34" spans="2:8" ht="18" x14ac:dyDescent="0.35">
      <c r="B34" s="6" t="s">
        <v>120</v>
      </c>
      <c r="C34" s="6" t="s">
        <v>64</v>
      </c>
      <c r="D34" s="6" t="s">
        <v>63</v>
      </c>
      <c r="E34" s="6" t="s">
        <v>62</v>
      </c>
      <c r="F34" s="8"/>
      <c r="G34" s="8"/>
      <c r="H34" s="8"/>
    </row>
    <row r="35" spans="2:8" x14ac:dyDescent="0.25">
      <c r="B35" s="123">
        <v>1</v>
      </c>
      <c r="C35" s="9">
        <v>0</v>
      </c>
      <c r="D35" s="9">
        <v>0</v>
      </c>
      <c r="E35" s="9">
        <v>0</v>
      </c>
      <c r="F35" s="8"/>
      <c r="G35" s="8"/>
      <c r="H35" s="8"/>
    </row>
    <row r="36" spans="2:8" x14ac:dyDescent="0.25">
      <c r="B36" s="123">
        <v>2</v>
      </c>
      <c r="C36" s="9">
        <v>0</v>
      </c>
      <c r="D36" s="9">
        <v>0</v>
      </c>
      <c r="E36" s="9">
        <v>0</v>
      </c>
      <c r="F36" s="8"/>
      <c r="G36" s="8"/>
      <c r="H36" s="8"/>
    </row>
    <row r="37" spans="2:8" x14ac:dyDescent="0.25">
      <c r="B37" s="123">
        <v>3</v>
      </c>
      <c r="C37" s="9">
        <v>0</v>
      </c>
      <c r="D37" s="9">
        <v>0</v>
      </c>
      <c r="E37" s="9">
        <v>0</v>
      </c>
      <c r="F37" s="8"/>
      <c r="G37" s="8"/>
      <c r="H37" s="8"/>
    </row>
    <row r="38" spans="2:8" x14ac:dyDescent="0.25">
      <c r="B38" s="123">
        <v>4</v>
      </c>
      <c r="C38" s="9">
        <v>0</v>
      </c>
      <c r="D38" s="9">
        <v>0</v>
      </c>
      <c r="E38" s="9">
        <v>0</v>
      </c>
      <c r="F38" s="8"/>
      <c r="G38" s="8"/>
      <c r="H38" s="8"/>
    </row>
    <row r="39" spans="2:8" x14ac:dyDescent="0.25">
      <c r="B39" s="5"/>
      <c r="C39" s="8"/>
      <c r="D39" s="8"/>
      <c r="E39" s="8"/>
      <c r="F39" s="8"/>
      <c r="G39" s="8"/>
      <c r="H39" s="8"/>
    </row>
    <row r="40" spans="2:8" x14ac:dyDescent="0.25">
      <c r="B40" s="2" t="s">
        <v>74</v>
      </c>
      <c r="C40" s="8"/>
      <c r="D40" s="8"/>
      <c r="E40" s="8"/>
      <c r="F40" s="8"/>
      <c r="G40" s="8"/>
      <c r="H40" s="8"/>
    </row>
    <row r="41" spans="2:8" x14ac:dyDescent="0.25">
      <c r="B41" s="5"/>
      <c r="C41" s="8"/>
      <c r="D41" s="8"/>
      <c r="E41" s="8"/>
      <c r="F41" s="8"/>
      <c r="G41" s="8"/>
      <c r="H41" s="8"/>
    </row>
    <row r="42" spans="2:8" x14ac:dyDescent="0.25">
      <c r="B42" s="6" t="s">
        <v>120</v>
      </c>
      <c r="C42" s="6" t="s">
        <v>76</v>
      </c>
      <c r="D42" s="6" t="s">
        <v>77</v>
      </c>
      <c r="E42" s="6" t="s">
        <v>78</v>
      </c>
      <c r="F42" s="8"/>
      <c r="G42" s="8"/>
      <c r="H42" s="8"/>
    </row>
    <row r="43" spans="2:8" x14ac:dyDescent="0.25">
      <c r="B43" s="123">
        <v>1</v>
      </c>
      <c r="C43" s="78">
        <v>0</v>
      </c>
      <c r="D43" s="78">
        <v>0</v>
      </c>
      <c r="E43" s="78">
        <v>0</v>
      </c>
      <c r="F43" s="8"/>
      <c r="G43" s="8"/>
      <c r="H43" s="8"/>
    </row>
    <row r="44" spans="2:8" x14ac:dyDescent="0.25">
      <c r="B44" s="123">
        <v>2</v>
      </c>
      <c r="C44" s="78">
        <v>0</v>
      </c>
      <c r="D44" s="78">
        <v>0</v>
      </c>
      <c r="E44" s="78">
        <v>0</v>
      </c>
      <c r="F44" s="8"/>
      <c r="G44" s="8"/>
      <c r="H44" s="8"/>
    </row>
    <row r="45" spans="2:8" x14ac:dyDescent="0.25">
      <c r="B45" s="123">
        <v>3</v>
      </c>
      <c r="C45" s="78">
        <v>1</v>
      </c>
      <c r="D45" s="78">
        <v>1</v>
      </c>
      <c r="E45" s="78">
        <v>1</v>
      </c>
      <c r="F45" s="8"/>
      <c r="G45" s="8"/>
      <c r="H45" s="8"/>
    </row>
    <row r="46" spans="2:8" x14ac:dyDescent="0.25">
      <c r="B46" s="123">
        <v>4</v>
      </c>
      <c r="C46" s="78">
        <v>1</v>
      </c>
      <c r="D46" s="78">
        <v>1</v>
      </c>
      <c r="E46" s="78">
        <v>0</v>
      </c>
      <c r="F46" s="8"/>
      <c r="G46" s="8"/>
      <c r="H46" s="8"/>
    </row>
    <row r="47" spans="2:8" x14ac:dyDescent="0.25">
      <c r="B47" s="5"/>
      <c r="C47" s="8"/>
      <c r="D47" s="8"/>
      <c r="E47" s="8"/>
      <c r="F47" s="8"/>
      <c r="G47" s="8"/>
      <c r="H47" s="8"/>
    </row>
    <row r="48" spans="2:8" x14ac:dyDescent="0.25">
      <c r="B48" s="5"/>
      <c r="C48" s="8"/>
      <c r="D48" s="8"/>
      <c r="E48" s="8"/>
      <c r="F48" s="8"/>
      <c r="G48" s="8"/>
      <c r="H48" s="8"/>
    </row>
    <row r="49" spans="2:8" x14ac:dyDescent="0.25">
      <c r="B49" s="5"/>
      <c r="C49" s="8"/>
      <c r="D49" s="8"/>
      <c r="E49" s="8"/>
      <c r="F49" s="8"/>
      <c r="G49" s="8"/>
      <c r="H49" s="8"/>
    </row>
    <row r="50" spans="2:8" x14ac:dyDescent="0.25">
      <c r="B50" s="5"/>
      <c r="C50" s="8"/>
      <c r="D50" s="8"/>
      <c r="E50" s="8"/>
      <c r="F50" s="8"/>
      <c r="G50" s="8"/>
      <c r="H50" s="8"/>
    </row>
    <row r="51" spans="2:8" x14ac:dyDescent="0.25">
      <c r="B51" s="5"/>
      <c r="C51" s="8"/>
      <c r="D51" s="8"/>
      <c r="E51" s="8"/>
      <c r="F51" s="8"/>
      <c r="G51" s="8"/>
      <c r="H51" s="8"/>
    </row>
    <row r="52" spans="2:8" x14ac:dyDescent="0.25">
      <c r="B52" s="5"/>
      <c r="C52" s="8"/>
      <c r="D52" s="8"/>
      <c r="E52" s="8"/>
      <c r="F52" s="8"/>
      <c r="G52" s="8"/>
      <c r="H52" s="8"/>
    </row>
    <row r="53" spans="2:8" x14ac:dyDescent="0.25">
      <c r="B53" s="5"/>
      <c r="C53" s="8"/>
      <c r="D53" s="8"/>
      <c r="E53" s="8"/>
      <c r="F53" s="8"/>
      <c r="G53" s="8"/>
      <c r="H53" s="8"/>
    </row>
    <row r="54" spans="2:8" x14ac:dyDescent="0.25">
      <c r="B54" s="5"/>
      <c r="C54" s="8"/>
      <c r="D54" s="8"/>
      <c r="E54" s="8"/>
      <c r="F54" s="8"/>
      <c r="G54" s="8"/>
      <c r="H54" s="8"/>
    </row>
    <row r="55" spans="2:8" x14ac:dyDescent="0.25">
      <c r="B55" s="5"/>
      <c r="C55" s="8"/>
      <c r="D55" s="8"/>
      <c r="E55" s="8"/>
      <c r="F55" s="8"/>
      <c r="G55" s="8"/>
      <c r="H55" s="8"/>
    </row>
    <row r="56" spans="2:8" x14ac:dyDescent="0.25">
      <c r="B56" s="5"/>
      <c r="C56" s="8"/>
      <c r="D56" s="8"/>
      <c r="E56" s="8"/>
      <c r="F56" s="8"/>
      <c r="G56" s="8"/>
      <c r="H56" s="8"/>
    </row>
    <row r="57" spans="2:8" x14ac:dyDescent="0.25">
      <c r="B57" s="5"/>
      <c r="C57" s="8"/>
      <c r="D57" s="8"/>
      <c r="E57" s="8"/>
      <c r="F57" s="8"/>
      <c r="G57" s="8"/>
      <c r="H57" s="8"/>
    </row>
    <row r="58" spans="2:8" x14ac:dyDescent="0.25">
      <c r="B58" s="5"/>
      <c r="C58" s="8"/>
      <c r="D58" s="8"/>
      <c r="E58" s="8"/>
      <c r="F58" s="8"/>
      <c r="G58" s="8"/>
      <c r="H58" s="8"/>
    </row>
    <row r="59" spans="2:8" x14ac:dyDescent="0.25">
      <c r="B59" s="5"/>
      <c r="C59" s="8"/>
      <c r="D59" s="8"/>
      <c r="E59" s="8"/>
      <c r="F59" s="8"/>
      <c r="G59" s="8"/>
      <c r="H59" s="8"/>
    </row>
    <row r="60" spans="2:8" x14ac:dyDescent="0.25">
      <c r="B60" s="5"/>
      <c r="C60" s="8"/>
      <c r="D60" s="8"/>
      <c r="E60" s="8"/>
      <c r="F60" s="8"/>
      <c r="G60" s="8"/>
      <c r="H60" s="8"/>
    </row>
    <row r="61" spans="2:8" x14ac:dyDescent="0.25">
      <c r="B61" s="5"/>
      <c r="C61" s="8"/>
      <c r="D61" s="8"/>
      <c r="E61" s="8"/>
      <c r="F61" s="8"/>
      <c r="G61" s="8"/>
      <c r="H61" s="8"/>
    </row>
    <row r="62" spans="2:8" x14ac:dyDescent="0.25">
      <c r="B62" s="5"/>
      <c r="C62" s="8"/>
      <c r="D62" s="8"/>
      <c r="E62" s="8"/>
      <c r="F62" s="8"/>
      <c r="G62" s="8"/>
      <c r="H62" s="8"/>
    </row>
    <row r="63" spans="2:8" x14ac:dyDescent="0.25">
      <c r="B63" s="5"/>
      <c r="C63" s="8"/>
      <c r="D63" s="8"/>
      <c r="E63" s="8"/>
      <c r="F63" s="8"/>
      <c r="G63" s="8"/>
      <c r="H63" s="8"/>
    </row>
    <row r="64" spans="2:8" x14ac:dyDescent="0.25">
      <c r="B64" s="5"/>
      <c r="C64" s="8"/>
      <c r="D64" s="8"/>
      <c r="E64" s="8"/>
      <c r="F64" s="8"/>
      <c r="G64" s="8"/>
      <c r="H64" s="8"/>
    </row>
    <row r="65" spans="2:8" x14ac:dyDescent="0.25">
      <c r="B65" s="5"/>
      <c r="C65" s="8"/>
      <c r="D65" s="8"/>
      <c r="E65" s="8"/>
      <c r="F65" s="8"/>
      <c r="G65" s="8"/>
      <c r="H65" s="8"/>
    </row>
    <row r="66" spans="2:8" x14ac:dyDescent="0.25">
      <c r="B66" s="5"/>
      <c r="C66" s="8"/>
      <c r="D66" s="8"/>
      <c r="E66" s="8"/>
      <c r="F66" s="8"/>
      <c r="G66" s="8"/>
      <c r="H66" s="8"/>
    </row>
    <row r="67" spans="2:8" x14ac:dyDescent="0.25">
      <c r="B67" s="5"/>
      <c r="C67" s="8"/>
      <c r="D67" s="8"/>
      <c r="E67" s="8"/>
      <c r="F67" s="8"/>
      <c r="G67" s="8"/>
      <c r="H67" s="8"/>
    </row>
    <row r="68" spans="2:8" x14ac:dyDescent="0.25">
      <c r="B68" s="5"/>
      <c r="C68" s="8"/>
      <c r="D68" s="8"/>
      <c r="E68" s="8"/>
      <c r="F68" s="8"/>
      <c r="G68" s="8"/>
      <c r="H68" s="8"/>
    </row>
    <row r="69" spans="2:8" x14ac:dyDescent="0.25">
      <c r="B69" s="5"/>
      <c r="C69" s="8"/>
      <c r="D69" s="8"/>
      <c r="E69" s="8"/>
      <c r="F69" s="8"/>
      <c r="G69" s="8"/>
      <c r="H69" s="8"/>
    </row>
    <row r="70" spans="2:8" x14ac:dyDescent="0.25">
      <c r="B70" s="5"/>
      <c r="C70" s="8"/>
      <c r="D70" s="8"/>
      <c r="E70" s="8"/>
      <c r="F70" s="8"/>
      <c r="G70" s="8"/>
      <c r="H70" s="8"/>
    </row>
    <row r="71" spans="2:8" x14ac:dyDescent="0.25">
      <c r="B71" s="5"/>
      <c r="C71" s="8"/>
      <c r="D71" s="8"/>
      <c r="E71" s="8"/>
      <c r="F71" s="8"/>
      <c r="G71" s="8"/>
      <c r="H71" s="8"/>
    </row>
    <row r="72" spans="2:8" x14ac:dyDescent="0.25">
      <c r="B72" s="5"/>
      <c r="C72" s="8"/>
      <c r="D72" s="8"/>
      <c r="E72" s="8"/>
      <c r="F72" s="8"/>
      <c r="G72" s="8"/>
      <c r="H72" s="8"/>
    </row>
    <row r="73" spans="2:8" x14ac:dyDescent="0.25">
      <c r="B73" s="5"/>
      <c r="C73" s="8"/>
      <c r="D73" s="8"/>
      <c r="E73" s="8"/>
      <c r="F73" s="8"/>
      <c r="G73" s="8"/>
      <c r="H73" s="8"/>
    </row>
    <row r="74" spans="2:8" x14ac:dyDescent="0.25">
      <c r="B74" s="5"/>
      <c r="C74" s="8"/>
      <c r="D74" s="8"/>
      <c r="E74" s="8"/>
      <c r="F74" s="8"/>
      <c r="G74" s="8"/>
      <c r="H74" s="8"/>
    </row>
    <row r="75" spans="2:8" x14ac:dyDescent="0.25">
      <c r="B75" s="5"/>
      <c r="C75" s="8"/>
      <c r="D75" s="8"/>
      <c r="E75" s="8"/>
      <c r="F75" s="8"/>
      <c r="G75" s="8"/>
      <c r="H75" s="8"/>
    </row>
    <row r="76" spans="2:8" x14ac:dyDescent="0.25">
      <c r="B76" s="5"/>
      <c r="C76" s="8"/>
      <c r="D76" s="8"/>
      <c r="E76" s="8"/>
      <c r="F76" s="8"/>
      <c r="G76" s="8"/>
      <c r="H76" s="8"/>
    </row>
    <row r="77" spans="2:8" x14ac:dyDescent="0.25">
      <c r="B77" s="5"/>
      <c r="C77" s="8"/>
      <c r="D77" s="8"/>
      <c r="E77" s="8"/>
      <c r="F77" s="8"/>
      <c r="G77" s="8"/>
      <c r="H77" s="8"/>
    </row>
    <row r="78" spans="2:8" x14ac:dyDescent="0.25">
      <c r="B78" s="5"/>
      <c r="C78" s="8"/>
      <c r="D78" s="8"/>
      <c r="E78" s="8"/>
      <c r="F78" s="8"/>
      <c r="G78" s="8"/>
      <c r="H78" s="8"/>
    </row>
    <row r="79" spans="2:8" x14ac:dyDescent="0.25">
      <c r="B79" s="5"/>
      <c r="C79" s="8"/>
      <c r="D79" s="8"/>
      <c r="E79" s="8"/>
      <c r="F79" s="8"/>
      <c r="G79" s="8"/>
      <c r="H79" s="8"/>
    </row>
    <row r="80" spans="2:8" x14ac:dyDescent="0.25">
      <c r="B80" s="5"/>
      <c r="C80" s="8"/>
      <c r="D80" s="8"/>
      <c r="E80" s="8"/>
      <c r="F80" s="8"/>
      <c r="G80" s="8"/>
      <c r="H80" s="8"/>
    </row>
    <row r="81" spans="2:8" x14ac:dyDescent="0.25">
      <c r="B81" s="5"/>
      <c r="C81" s="8"/>
      <c r="D81" s="8"/>
      <c r="E81" s="8"/>
      <c r="F81" s="8"/>
      <c r="G81" s="8"/>
      <c r="H81" s="8"/>
    </row>
    <row r="82" spans="2:8" x14ac:dyDescent="0.25">
      <c r="B82" s="5"/>
      <c r="C82" s="8"/>
      <c r="D82" s="8"/>
      <c r="E82" s="8"/>
      <c r="F82" s="8"/>
      <c r="G82" s="8"/>
      <c r="H82" s="8"/>
    </row>
    <row r="83" spans="2:8" x14ac:dyDescent="0.25">
      <c r="B83" s="5"/>
      <c r="C83" s="8"/>
      <c r="D83" s="8"/>
      <c r="E83" s="8"/>
      <c r="F83" s="8"/>
      <c r="G83" s="8"/>
      <c r="H83" s="8"/>
    </row>
    <row r="84" spans="2:8" x14ac:dyDescent="0.25">
      <c r="B84" s="5"/>
      <c r="C84" s="8"/>
      <c r="D84" s="8"/>
      <c r="E84" s="8"/>
      <c r="F84" s="8"/>
      <c r="G84" s="8"/>
      <c r="H84" s="8"/>
    </row>
    <row r="85" spans="2:8" x14ac:dyDescent="0.25">
      <c r="B85" s="5"/>
      <c r="C85" s="8"/>
      <c r="D85" s="8"/>
      <c r="E85" s="8"/>
      <c r="F85" s="8"/>
      <c r="G85" s="8"/>
      <c r="H85" s="8"/>
    </row>
    <row r="86" spans="2:8" x14ac:dyDescent="0.25">
      <c r="B86" s="5"/>
      <c r="C86" s="8"/>
      <c r="D86" s="8"/>
      <c r="E86" s="8"/>
      <c r="F86" s="8"/>
      <c r="G86" s="8"/>
      <c r="H86" s="8"/>
    </row>
    <row r="87" spans="2:8" x14ac:dyDescent="0.25">
      <c r="B87" s="5"/>
      <c r="C87" s="8"/>
      <c r="D87" s="8"/>
      <c r="E87" s="8"/>
      <c r="F87" s="8"/>
      <c r="G87" s="8"/>
      <c r="H87" s="8"/>
    </row>
    <row r="88" spans="2:8" x14ac:dyDescent="0.25">
      <c r="B88" s="5"/>
      <c r="C88" s="8"/>
      <c r="D88" s="8"/>
      <c r="E88" s="8"/>
      <c r="F88" s="8"/>
      <c r="G88" s="8"/>
      <c r="H88" s="8"/>
    </row>
    <row r="89" spans="2:8" x14ac:dyDescent="0.25">
      <c r="B89" s="5"/>
      <c r="C89" s="8"/>
      <c r="D89" s="8"/>
      <c r="E89" s="8"/>
      <c r="F89" s="8"/>
      <c r="G89" s="8"/>
      <c r="H89" s="8"/>
    </row>
    <row r="90" spans="2:8" x14ac:dyDescent="0.25">
      <c r="B90" s="5"/>
      <c r="C90" s="8"/>
      <c r="D90" s="8"/>
      <c r="E90" s="8"/>
      <c r="F90" s="8"/>
      <c r="G90" s="8"/>
      <c r="H90" s="8"/>
    </row>
    <row r="91" spans="2:8" x14ac:dyDescent="0.25">
      <c r="B91" s="5"/>
      <c r="C91" s="8"/>
      <c r="D91" s="8"/>
      <c r="E91" s="8"/>
      <c r="F91" s="8"/>
      <c r="G91" s="8"/>
      <c r="H91" s="8"/>
    </row>
    <row r="92" spans="2:8" x14ac:dyDescent="0.25">
      <c r="B92" s="5"/>
      <c r="C92" s="8"/>
      <c r="D92" s="8"/>
      <c r="E92" s="8"/>
      <c r="F92" s="8"/>
      <c r="G92" s="8"/>
      <c r="H92" s="8"/>
    </row>
    <row r="93" spans="2:8" x14ac:dyDescent="0.25">
      <c r="B93" s="5"/>
      <c r="C93" s="8"/>
      <c r="D93" s="8"/>
      <c r="E93" s="8"/>
      <c r="F93" s="8"/>
      <c r="G93" s="8"/>
      <c r="H93" s="8"/>
    </row>
    <row r="94" spans="2:8" x14ac:dyDescent="0.25">
      <c r="B94" s="5"/>
      <c r="C94" s="8"/>
      <c r="D94" s="8"/>
      <c r="E94" s="8"/>
      <c r="F94" s="8"/>
      <c r="G94" s="8"/>
      <c r="H94" s="8"/>
    </row>
    <row r="95" spans="2:8" x14ac:dyDescent="0.25">
      <c r="B95" s="5"/>
      <c r="C95" s="8"/>
      <c r="D95" s="8"/>
      <c r="E95" s="8"/>
      <c r="F95" s="8"/>
      <c r="G95" s="8"/>
      <c r="H95" s="8"/>
    </row>
    <row r="96" spans="2:8" x14ac:dyDescent="0.25">
      <c r="B96" s="5"/>
      <c r="C96" s="8"/>
      <c r="D96" s="8"/>
      <c r="E96" s="8"/>
      <c r="F96" s="8"/>
      <c r="G96" s="8"/>
      <c r="H96" s="8"/>
    </row>
    <row r="97" spans="2:8" x14ac:dyDescent="0.25">
      <c r="B97" s="5"/>
      <c r="C97" s="8"/>
      <c r="D97" s="8"/>
      <c r="E97" s="8"/>
      <c r="F97" s="8"/>
      <c r="G97" s="8"/>
      <c r="H97" s="8"/>
    </row>
    <row r="98" spans="2:8" x14ac:dyDescent="0.25">
      <c r="B98" s="5"/>
      <c r="C98" s="8"/>
      <c r="D98" s="8"/>
      <c r="E98" s="8"/>
      <c r="F98" s="8"/>
      <c r="G98" s="8"/>
      <c r="H98" s="8"/>
    </row>
    <row r="99" spans="2:8" x14ac:dyDescent="0.25">
      <c r="B99" s="5"/>
      <c r="C99" s="8"/>
      <c r="D99" s="8"/>
      <c r="E99" s="8"/>
      <c r="F99" s="8"/>
      <c r="G99" s="8"/>
      <c r="H99" s="8"/>
    </row>
    <row r="100" spans="2:8" x14ac:dyDescent="0.25">
      <c r="B100" s="5"/>
      <c r="C100" s="8"/>
      <c r="D100" s="8"/>
      <c r="E100" s="8"/>
      <c r="F100" s="8"/>
      <c r="G100" s="8"/>
      <c r="H100" s="8"/>
    </row>
    <row r="101" spans="2:8" x14ac:dyDescent="0.25">
      <c r="B101" s="5"/>
      <c r="C101" s="8"/>
      <c r="D101" s="8"/>
      <c r="E101" s="8"/>
      <c r="F101" s="8"/>
      <c r="G101" s="8"/>
      <c r="H101" s="8"/>
    </row>
    <row r="102" spans="2:8" x14ac:dyDescent="0.25">
      <c r="B102" s="5"/>
      <c r="C102" s="8"/>
      <c r="D102" s="8"/>
      <c r="E102" s="8"/>
      <c r="F102" s="8"/>
      <c r="G102" s="8"/>
      <c r="H102" s="8"/>
    </row>
    <row r="103" spans="2:8" x14ac:dyDescent="0.25">
      <c r="B103" s="5"/>
      <c r="C103" s="8"/>
      <c r="D103" s="8"/>
      <c r="E103" s="8"/>
      <c r="F103" s="8"/>
      <c r="G103" s="8"/>
      <c r="H103" s="8"/>
    </row>
    <row r="104" spans="2:8" x14ac:dyDescent="0.25">
      <c r="B104" s="5"/>
      <c r="C104" s="8"/>
      <c r="D104" s="8"/>
      <c r="E104" s="8"/>
      <c r="F104" s="8"/>
      <c r="G104" s="8"/>
      <c r="H104" s="8"/>
    </row>
    <row r="105" spans="2:8" x14ac:dyDescent="0.25">
      <c r="B105" s="5"/>
      <c r="C105" s="8"/>
      <c r="D105" s="8"/>
      <c r="E105" s="8"/>
      <c r="F105" s="8"/>
      <c r="G105" s="8"/>
      <c r="H105" s="8"/>
    </row>
    <row r="106" spans="2:8" x14ac:dyDescent="0.25">
      <c r="B106" s="5"/>
      <c r="C106" s="8"/>
      <c r="D106" s="8"/>
      <c r="E106" s="8"/>
      <c r="F106" s="8"/>
      <c r="G106" s="8"/>
      <c r="H106" s="8"/>
    </row>
    <row r="107" spans="2:8" x14ac:dyDescent="0.25">
      <c r="B107" s="5"/>
      <c r="C107" s="8"/>
      <c r="D107" s="8"/>
      <c r="E107" s="8"/>
      <c r="F107" s="8"/>
      <c r="G107" s="8"/>
      <c r="H107" s="8"/>
    </row>
    <row r="108" spans="2:8" x14ac:dyDescent="0.25">
      <c r="B108" s="5"/>
      <c r="C108" s="8"/>
      <c r="D108" s="8"/>
      <c r="E108" s="8"/>
      <c r="F108" s="8"/>
      <c r="G108" s="8"/>
      <c r="H108" s="8"/>
    </row>
    <row r="109" spans="2:8" x14ac:dyDescent="0.25">
      <c r="B109" s="5"/>
      <c r="C109" s="8"/>
      <c r="D109" s="8"/>
      <c r="E109" s="8"/>
      <c r="F109" s="8"/>
      <c r="G109" s="8"/>
      <c r="H109" s="8"/>
    </row>
    <row r="110" spans="2:8" x14ac:dyDescent="0.25">
      <c r="B110" s="5"/>
      <c r="C110" s="8"/>
      <c r="D110" s="8"/>
      <c r="E110" s="8"/>
      <c r="F110" s="8"/>
      <c r="G110" s="8"/>
      <c r="H110" s="8"/>
    </row>
    <row r="111" spans="2:8" x14ac:dyDescent="0.25">
      <c r="B111" s="5"/>
      <c r="C111" s="8"/>
      <c r="D111" s="8"/>
      <c r="E111" s="8"/>
      <c r="F111" s="8"/>
      <c r="G111" s="8"/>
      <c r="H111" s="8"/>
    </row>
    <row r="112" spans="2:8" x14ac:dyDescent="0.25">
      <c r="B112" s="5"/>
      <c r="C112" s="8"/>
      <c r="D112" s="8"/>
      <c r="E112" s="8"/>
      <c r="F112" s="8"/>
      <c r="G112" s="8"/>
      <c r="H112" s="8"/>
    </row>
    <row r="113" spans="2:8" x14ac:dyDescent="0.25">
      <c r="B113" s="5"/>
      <c r="C113" s="8"/>
      <c r="D113" s="8"/>
      <c r="E113" s="8"/>
      <c r="F113" s="8"/>
      <c r="G113" s="8"/>
      <c r="H113" s="8"/>
    </row>
    <row r="114" spans="2:8" x14ac:dyDescent="0.25">
      <c r="B114" s="5"/>
      <c r="C114" s="8"/>
      <c r="D114" s="8"/>
      <c r="E114" s="8"/>
      <c r="F114" s="8"/>
      <c r="G114" s="8"/>
      <c r="H114" s="8"/>
    </row>
    <row r="115" spans="2:8" x14ac:dyDescent="0.25">
      <c r="B115" s="5"/>
      <c r="C115" s="8"/>
      <c r="D115" s="8"/>
      <c r="E115" s="8"/>
      <c r="F115" s="8"/>
      <c r="G115" s="8"/>
      <c r="H115" s="8"/>
    </row>
    <row r="116" spans="2:8" x14ac:dyDescent="0.25">
      <c r="B116" s="5"/>
      <c r="C116" s="8"/>
      <c r="D116" s="8"/>
      <c r="E116" s="8"/>
      <c r="F116" s="8"/>
      <c r="G116" s="8"/>
      <c r="H116" s="8"/>
    </row>
    <row r="117" spans="2:8" x14ac:dyDescent="0.25">
      <c r="B117" s="5"/>
      <c r="C117" s="8"/>
      <c r="D117" s="8"/>
      <c r="E117" s="8"/>
      <c r="F117" s="8"/>
      <c r="G117" s="8"/>
      <c r="H117" s="8"/>
    </row>
    <row r="118" spans="2:8" x14ac:dyDescent="0.25">
      <c r="B118" s="5"/>
      <c r="C118" s="8"/>
      <c r="D118" s="8"/>
      <c r="E118" s="8"/>
      <c r="F118" s="8"/>
      <c r="G118" s="8"/>
      <c r="H118" s="8"/>
    </row>
    <row r="120" spans="2:8" x14ac:dyDescent="0.25">
      <c r="B120" s="2" t="s">
        <v>41</v>
      </c>
    </row>
    <row r="122" spans="2:8" x14ac:dyDescent="0.25">
      <c r="B122" s="6" t="s">
        <v>37</v>
      </c>
      <c r="C122" s="6" t="s">
        <v>43</v>
      </c>
      <c r="D122" s="6" t="s">
        <v>47</v>
      </c>
      <c r="E122" s="6" t="s">
        <v>44</v>
      </c>
    </row>
    <row r="123" spans="2:8" x14ac:dyDescent="0.25">
      <c r="B123">
        <v>2</v>
      </c>
      <c r="C123">
        <v>2</v>
      </c>
      <c r="D123">
        <v>12</v>
      </c>
      <c r="E123">
        <f>(B123-1)*3+C123</f>
        <v>5</v>
      </c>
    </row>
    <row r="128" spans="2:8" x14ac:dyDescent="0.25">
      <c r="B128" s="2" t="s">
        <v>42</v>
      </c>
      <c r="F128" s="2" t="s">
        <v>45</v>
      </c>
    </row>
    <row r="130" spans="2:9" x14ac:dyDescent="0.25">
      <c r="B130" s="6" t="s">
        <v>37</v>
      </c>
      <c r="C130" s="6" t="s">
        <v>43</v>
      </c>
      <c r="D130" s="6" t="s">
        <v>44</v>
      </c>
      <c r="F130" s="6" t="s">
        <v>37</v>
      </c>
      <c r="G130" s="6" t="s">
        <v>43</v>
      </c>
      <c r="H130" s="6" t="s">
        <v>46</v>
      </c>
      <c r="I130" s="6" t="s">
        <v>44</v>
      </c>
    </row>
    <row r="131" spans="2:9" x14ac:dyDescent="0.25">
      <c r="B131">
        <v>1</v>
      </c>
      <c r="C131">
        <v>1</v>
      </c>
      <c r="D131">
        <f>(B131-1)*3+C131</f>
        <v>1</v>
      </c>
      <c r="F131">
        <v>3</v>
      </c>
      <c r="G131">
        <v>1</v>
      </c>
      <c r="H131" s="42">
        <v>20000</v>
      </c>
      <c r="I131">
        <f>(F131-1)*3+G131</f>
        <v>7</v>
      </c>
    </row>
    <row r="132" spans="2:9" x14ac:dyDescent="0.25">
      <c r="B132">
        <v>1</v>
      </c>
      <c r="C132">
        <v>2</v>
      </c>
      <c r="D132">
        <f t="shared" ref="D132:D136" si="0">(B132-1)*3+C132</f>
        <v>2</v>
      </c>
    </row>
    <row r="133" spans="2:9" x14ac:dyDescent="0.25">
      <c r="B133">
        <v>1</v>
      </c>
      <c r="C133">
        <v>3</v>
      </c>
      <c r="D133">
        <f t="shared" si="0"/>
        <v>3</v>
      </c>
    </row>
    <row r="134" spans="2:9" x14ac:dyDescent="0.25">
      <c r="B134">
        <v>4</v>
      </c>
      <c r="C134">
        <v>1</v>
      </c>
      <c r="D134">
        <f t="shared" si="0"/>
        <v>10</v>
      </c>
    </row>
    <row r="135" spans="2:9" x14ac:dyDescent="0.25">
      <c r="B135">
        <v>4</v>
      </c>
      <c r="C135">
        <v>2</v>
      </c>
      <c r="D135">
        <f t="shared" si="0"/>
        <v>11</v>
      </c>
    </row>
    <row r="136" spans="2:9" x14ac:dyDescent="0.25">
      <c r="B136">
        <v>4</v>
      </c>
      <c r="C136">
        <v>3</v>
      </c>
      <c r="D136">
        <f t="shared" si="0"/>
        <v>12</v>
      </c>
    </row>
  </sheetData>
  <conditionalFormatting sqref="C12:H14">
    <cfRule type="cellIs" dxfId="4" priority="5" operator="notEqual">
      <formula>0</formula>
    </cfRule>
  </conditionalFormatting>
  <conditionalFormatting sqref="C27:E30">
    <cfRule type="cellIs" dxfId="3" priority="4" operator="notEqual">
      <formula>0</formula>
    </cfRule>
  </conditionalFormatting>
  <conditionalFormatting sqref="C35:E38">
    <cfRule type="cellIs" dxfId="2" priority="3" operator="notEqual">
      <formula>0</formula>
    </cfRule>
  </conditionalFormatting>
  <conditionalFormatting sqref="C43:E46">
    <cfRule type="cellIs" dxfId="1" priority="2" operator="notEqual">
      <formula>0</formula>
    </cfRule>
  </conditionalFormatting>
  <conditionalFormatting sqref="C5:H7">
    <cfRule type="cellIs" dxfId="0" priority="1" operator="notEqual">
      <formula>0</formula>
    </cfRule>
  </conditionalFormatting>
  <pageMargins left="0.7" right="0.7" top="0.78740157499999996" bottom="0.78740157499999996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1:N128"/>
  <sheetViews>
    <sheetView tabSelected="1" topLeftCell="A5" zoomScaleNormal="100" workbookViewId="0">
      <selection activeCell="N32" sqref="N32"/>
    </sheetView>
  </sheetViews>
  <sheetFormatPr baseColWidth="10" defaultRowHeight="15" x14ac:dyDescent="0.25"/>
  <cols>
    <col min="1" max="1" width="3" customWidth="1"/>
    <col min="2" max="2" width="10.85546875" customWidth="1"/>
    <col min="3" max="3" width="12.7109375" bestFit="1" customWidth="1"/>
    <col min="4" max="4" width="12.42578125" bestFit="1" customWidth="1"/>
    <col min="5" max="5" width="11.7109375" bestFit="1" customWidth="1"/>
    <col min="6" max="6" width="12.7109375" bestFit="1" customWidth="1"/>
    <col min="7" max="7" width="12.42578125" bestFit="1" customWidth="1"/>
    <col min="8" max="8" width="11.7109375" bestFit="1" customWidth="1"/>
  </cols>
  <sheetData>
    <row r="1" spans="2:10" ht="15.75" thickBot="1" x14ac:dyDescent="0.3"/>
    <row r="2" spans="2:10" ht="15.75" thickBot="1" x14ac:dyDescent="0.3">
      <c r="B2" s="4" t="s">
        <v>11</v>
      </c>
      <c r="C2" s="41">
        <f ca="1">_xlfn.SHEET()-1</f>
        <v>1</v>
      </c>
    </row>
    <row r="4" spans="2:10" x14ac:dyDescent="0.25">
      <c r="B4" s="2" t="s">
        <v>4</v>
      </c>
      <c r="F4" s="2" t="s">
        <v>50</v>
      </c>
    </row>
    <row r="5" spans="2:10" x14ac:dyDescent="0.25">
      <c r="D5" s="1"/>
    </row>
    <row r="6" spans="2:10" x14ac:dyDescent="0.25">
      <c r="B6" s="4" t="s">
        <v>12</v>
      </c>
      <c r="C6" s="11">
        <f ca="1">VLOOKUP($C$2,Eingabedaten!$B$5:$H$7,2,FALSE)</f>
        <v>3</v>
      </c>
      <c r="D6" s="1" t="s">
        <v>37</v>
      </c>
      <c r="F6" s="4" t="s">
        <v>5</v>
      </c>
      <c r="G6" s="14">
        <f ca="1">VLOOKUP($C$2,Eingabedaten!$B$12:$H$14,2,FALSE)</f>
        <v>0</v>
      </c>
      <c r="H6" t="s">
        <v>35</v>
      </c>
    </row>
    <row r="7" spans="2:10" x14ac:dyDescent="0.25">
      <c r="B7" s="4" t="s">
        <v>13</v>
      </c>
      <c r="C7" s="11">
        <f ca="1">VLOOKUP($C$2,Eingabedaten!$B$5:$H$7,3,FALSE)</f>
        <v>1</v>
      </c>
      <c r="D7" s="1" t="s">
        <v>37</v>
      </c>
      <c r="F7" s="4" t="s">
        <v>6</v>
      </c>
      <c r="G7" s="14">
        <f ca="1">VLOOKUP($C$2,Eingabedaten!$B$12:$H$14,3,FALSE)</f>
        <v>0</v>
      </c>
      <c r="H7" t="s">
        <v>35</v>
      </c>
    </row>
    <row r="8" spans="2:10" x14ac:dyDescent="0.25">
      <c r="B8" s="4" t="s">
        <v>9</v>
      </c>
      <c r="C8" s="12">
        <f ca="1">VLOOKUP($C$2,Eingabedaten!$B$5:$H$7,4,FALSE)</f>
        <v>3</v>
      </c>
      <c r="D8" t="s">
        <v>3</v>
      </c>
      <c r="F8" s="4" t="s">
        <v>7</v>
      </c>
      <c r="G8" s="14">
        <f ca="1">VLOOKUP($C$2,Eingabedaten!$B$12:$H$14,4,FALSE)</f>
        <v>0</v>
      </c>
      <c r="H8" t="s">
        <v>36</v>
      </c>
    </row>
    <row r="9" spans="2:10" x14ac:dyDescent="0.25">
      <c r="B9" s="4" t="s">
        <v>10</v>
      </c>
      <c r="C9" s="13">
        <f ca="1">VLOOKUP($C$2,Eingabedaten!$B$5:$H$7,5,FALSE)</f>
        <v>86400</v>
      </c>
      <c r="D9" t="s">
        <v>2</v>
      </c>
      <c r="F9" s="4" t="s">
        <v>8</v>
      </c>
      <c r="G9" s="14">
        <f ca="1">VLOOKUP($C$2,Eingabedaten!$B$12:$H$14,5,FALSE)</f>
        <v>0</v>
      </c>
      <c r="H9" t="s">
        <v>36</v>
      </c>
    </row>
    <row r="10" spans="2:10" ht="18" x14ac:dyDescent="0.35">
      <c r="B10" s="4" t="s">
        <v>15</v>
      </c>
      <c r="C10" s="13">
        <f ca="1">VLOOKUP($C$2,Eingabedaten!$B$5:$H$7,6,FALSE)</f>
        <v>7200</v>
      </c>
      <c r="D10" t="s">
        <v>1</v>
      </c>
      <c r="F10" s="4" t="s">
        <v>49</v>
      </c>
      <c r="G10" s="14">
        <f ca="1">VLOOKUP($C$2,Eingabedaten!$B$12:$H$14,6,FALSE)</f>
        <v>0</v>
      </c>
      <c r="H10" t="s">
        <v>30</v>
      </c>
    </row>
    <row r="11" spans="2:10" ht="18" x14ac:dyDescent="0.35">
      <c r="B11" s="4" t="s">
        <v>14</v>
      </c>
      <c r="C11" s="13">
        <f ca="1">VLOOKUP($C$2,Eingabedaten!$B$5:$H$7,7,FALSE)</f>
        <v>90</v>
      </c>
      <c r="D11" t="s">
        <v>0</v>
      </c>
      <c r="F11" s="4" t="s">
        <v>48</v>
      </c>
      <c r="G11" s="14">
        <f ca="1">VLOOKUP($C$2,Eingabedaten!$B$12:$H$14,7,FALSE)</f>
        <v>0</v>
      </c>
      <c r="H11" t="s">
        <v>31</v>
      </c>
    </row>
    <row r="12" spans="2:10" ht="18" x14ac:dyDescent="0.35">
      <c r="B12" s="4" t="s">
        <v>14</v>
      </c>
      <c r="C12" s="10">
        <f ca="1">C11*PI()/180</f>
        <v>1.5707963267948966</v>
      </c>
      <c r="D12" t="s">
        <v>33</v>
      </c>
      <c r="F12" s="4" t="s">
        <v>32</v>
      </c>
      <c r="G12" s="26">
        <v>1.2E-5</v>
      </c>
      <c r="H12" t="s">
        <v>34</v>
      </c>
    </row>
    <row r="14" spans="2:10" x14ac:dyDescent="0.25">
      <c r="B14" s="2" t="s">
        <v>17</v>
      </c>
      <c r="H14" s="84" t="s">
        <v>80</v>
      </c>
    </row>
    <row r="15" spans="2:10" ht="19.5" thickBot="1" x14ac:dyDescent="0.4">
      <c r="C15" t="s">
        <v>16</v>
      </c>
      <c r="J15" t="s">
        <v>40</v>
      </c>
    </row>
    <row r="16" spans="2:10" x14ac:dyDescent="0.25">
      <c r="C16" s="34">
        <f ca="1">C9/C8</f>
        <v>28800</v>
      </c>
      <c r="D16" s="16">
        <v>0</v>
      </c>
      <c r="E16" s="17">
        <v>0</v>
      </c>
      <c r="F16" s="34">
        <f ca="1">-C16</f>
        <v>-28800</v>
      </c>
      <c r="G16" s="16">
        <v>0</v>
      </c>
      <c r="H16" s="17">
        <v>0</v>
      </c>
      <c r="J16" s="23">
        <f ca="1">-(2*G6+G7)*C8/6+C9*G12*G10</f>
        <v>0</v>
      </c>
    </row>
    <row r="17" spans="2:10" x14ac:dyDescent="0.25">
      <c r="C17" s="18">
        <v>0</v>
      </c>
      <c r="D17" s="35">
        <f ca="1">12*C10/C8^3</f>
        <v>3200</v>
      </c>
      <c r="E17" s="36">
        <f ca="1">D18</f>
        <v>-4800</v>
      </c>
      <c r="F17" s="18">
        <v>0</v>
      </c>
      <c r="G17" s="35">
        <f ca="1">D20</f>
        <v>-3200</v>
      </c>
      <c r="H17" s="36">
        <f ca="1">D21</f>
        <v>-4800</v>
      </c>
      <c r="J17" s="24">
        <f ca="1">-(7*G8+3*G9)*C8/20</f>
        <v>0</v>
      </c>
    </row>
    <row r="18" spans="2:10" ht="15.75" thickBot="1" x14ac:dyDescent="0.3">
      <c r="C18" s="20">
        <v>0</v>
      </c>
      <c r="D18" s="37">
        <f ca="1">-6*C10/C8^2</f>
        <v>-4800</v>
      </c>
      <c r="E18" s="38">
        <f ca="1">4*C10/C8</f>
        <v>9600</v>
      </c>
      <c r="F18" s="20">
        <v>0</v>
      </c>
      <c r="G18" s="37">
        <f ca="1">E20</f>
        <v>4800</v>
      </c>
      <c r="H18" s="38">
        <f ca="1">E21</f>
        <v>4800</v>
      </c>
      <c r="J18" s="25">
        <f ca="1">(G8/20+G9/30)*C8^2+C10*G12*G11</f>
        <v>0</v>
      </c>
    </row>
    <row r="19" spans="2:10" x14ac:dyDescent="0.25">
      <c r="C19" s="34">
        <f ca="1">-C16</f>
        <v>-28800</v>
      </c>
      <c r="D19" s="16">
        <v>0</v>
      </c>
      <c r="E19" s="17">
        <v>0</v>
      </c>
      <c r="F19" s="34">
        <f ca="1">C16</f>
        <v>28800</v>
      </c>
      <c r="G19" s="16">
        <v>0</v>
      </c>
      <c r="H19" s="17">
        <v>0</v>
      </c>
      <c r="J19" s="23">
        <f ca="1">-(G6+2*G7)*C8/6-C9*G12*G10</f>
        <v>0</v>
      </c>
    </row>
    <row r="20" spans="2:10" x14ac:dyDescent="0.25">
      <c r="C20" s="18">
        <v>0</v>
      </c>
      <c r="D20" s="35">
        <f ca="1">-D17</f>
        <v>-3200</v>
      </c>
      <c r="E20" s="36">
        <f ca="1">-D18</f>
        <v>4800</v>
      </c>
      <c r="F20" s="18">
        <v>0</v>
      </c>
      <c r="G20" s="35">
        <f ca="1">D17</f>
        <v>3200</v>
      </c>
      <c r="H20" s="36">
        <f ca="1">G21</f>
        <v>4800</v>
      </c>
      <c r="J20" s="24">
        <f ca="1">-(3*G8+7*G9)*C8/20</f>
        <v>0</v>
      </c>
    </row>
    <row r="21" spans="2:10" ht="15.75" thickBot="1" x14ac:dyDescent="0.3">
      <c r="C21" s="20">
        <v>0</v>
      </c>
      <c r="D21" s="37">
        <f ca="1">D18</f>
        <v>-4800</v>
      </c>
      <c r="E21" s="38">
        <f ca="1">E18/2</f>
        <v>4800</v>
      </c>
      <c r="F21" s="20">
        <v>0</v>
      </c>
      <c r="G21" s="37">
        <f ca="1">G18</f>
        <v>4800</v>
      </c>
      <c r="H21" s="38">
        <f ca="1">E18</f>
        <v>9600</v>
      </c>
      <c r="J21" s="25">
        <f ca="1">-(G8/30+G9/20)*C8^2-C10*G12*G11</f>
        <v>0</v>
      </c>
    </row>
    <row r="23" spans="2:10" x14ac:dyDescent="0.25">
      <c r="B23" s="2" t="s">
        <v>18</v>
      </c>
    </row>
    <row r="24" spans="2:10" ht="19.5" thickBot="1" x14ac:dyDescent="0.4">
      <c r="C24" t="s">
        <v>19</v>
      </c>
    </row>
    <row r="25" spans="2:10" x14ac:dyDescent="0.25">
      <c r="C25" s="34">
        <f ca="1">COS(C12)</f>
        <v>6.1257422745431001E-17</v>
      </c>
      <c r="D25" s="39">
        <f ca="1">SIN(C12)</f>
        <v>1</v>
      </c>
      <c r="E25" s="17">
        <v>0</v>
      </c>
      <c r="F25" s="15">
        <v>0</v>
      </c>
      <c r="G25" s="16">
        <v>0</v>
      </c>
      <c r="H25" s="17">
        <v>0</v>
      </c>
    </row>
    <row r="26" spans="2:10" x14ac:dyDescent="0.25">
      <c r="C26" s="40">
        <f ca="1">-SIN(C12)</f>
        <v>-1</v>
      </c>
      <c r="D26" s="35">
        <f ca="1">C25</f>
        <v>6.1257422745431001E-17</v>
      </c>
      <c r="E26" s="19">
        <v>0</v>
      </c>
      <c r="F26" s="18">
        <v>0</v>
      </c>
      <c r="G26" s="3">
        <v>0</v>
      </c>
      <c r="H26" s="19">
        <v>0</v>
      </c>
    </row>
    <row r="27" spans="2:10" ht="15.75" thickBot="1" x14ac:dyDescent="0.3">
      <c r="C27" s="20">
        <v>0</v>
      </c>
      <c r="D27" s="21">
        <v>0</v>
      </c>
      <c r="E27" s="38">
        <v>1</v>
      </c>
      <c r="F27" s="20">
        <v>0</v>
      </c>
      <c r="G27" s="21">
        <v>0</v>
      </c>
      <c r="H27" s="22">
        <v>0</v>
      </c>
    </row>
    <row r="28" spans="2:10" x14ac:dyDescent="0.25">
      <c r="C28" s="15">
        <v>0</v>
      </c>
      <c r="D28" s="16">
        <v>0</v>
      </c>
      <c r="E28" s="17">
        <v>0</v>
      </c>
      <c r="F28" s="34">
        <f ca="1">C25</f>
        <v>6.1257422745431001E-17</v>
      </c>
      <c r="G28" s="39">
        <f ca="1">D25</f>
        <v>1</v>
      </c>
      <c r="H28" s="17">
        <v>0</v>
      </c>
    </row>
    <row r="29" spans="2:10" x14ac:dyDescent="0.25">
      <c r="C29" s="18">
        <v>0</v>
      </c>
      <c r="D29" s="3">
        <v>0</v>
      </c>
      <c r="E29" s="19">
        <v>0</v>
      </c>
      <c r="F29" s="40">
        <f ca="1">C26</f>
        <v>-1</v>
      </c>
      <c r="G29" s="35">
        <f ca="1">C25</f>
        <v>6.1257422745431001E-17</v>
      </c>
      <c r="H29" s="19">
        <v>0</v>
      </c>
    </row>
    <row r="30" spans="2:10" ht="15.75" thickBot="1" x14ac:dyDescent="0.3">
      <c r="C30" s="20">
        <v>0</v>
      </c>
      <c r="D30" s="21">
        <v>0</v>
      </c>
      <c r="E30" s="22">
        <v>0</v>
      </c>
      <c r="F30" s="20">
        <v>0</v>
      </c>
      <c r="G30" s="21">
        <v>0</v>
      </c>
      <c r="H30" s="38">
        <v>1</v>
      </c>
    </row>
    <row r="32" spans="2:10" ht="19.5" thickBot="1" x14ac:dyDescent="0.4">
      <c r="C32" t="s">
        <v>51</v>
      </c>
    </row>
    <row r="33" spans="3:10" x14ac:dyDescent="0.25">
      <c r="C33" s="34">
        <f t="array" ref="C33:H38" ca="1">TRANSPOSE(C25:H30)</f>
        <v>6.1257422745431001E-17</v>
      </c>
      <c r="D33" s="39">
        <f ca="1"/>
        <v>-1</v>
      </c>
      <c r="E33" s="17">
        <v>0</v>
      </c>
      <c r="F33" s="15">
        <v>0</v>
      </c>
      <c r="G33" s="16">
        <v>0</v>
      </c>
      <c r="H33" s="17">
        <v>0</v>
      </c>
    </row>
    <row r="34" spans="3:10" x14ac:dyDescent="0.25">
      <c r="C34" s="40">
        <f ca="1"/>
        <v>1</v>
      </c>
      <c r="D34" s="35">
        <f ca="1"/>
        <v>6.1257422745431001E-17</v>
      </c>
      <c r="E34" s="19">
        <v>0</v>
      </c>
      <c r="F34" s="18">
        <v>0</v>
      </c>
      <c r="G34" s="3">
        <v>0</v>
      </c>
      <c r="H34" s="19">
        <v>0</v>
      </c>
    </row>
    <row r="35" spans="3:10" ht="15.75" thickBot="1" x14ac:dyDescent="0.3">
      <c r="C35" s="20">
        <v>0</v>
      </c>
      <c r="D35" s="21">
        <v>0</v>
      </c>
      <c r="E35" s="38">
        <v>1</v>
      </c>
      <c r="F35" s="20">
        <v>0</v>
      </c>
      <c r="G35" s="21">
        <v>0</v>
      </c>
      <c r="H35" s="22">
        <v>0</v>
      </c>
    </row>
    <row r="36" spans="3:10" x14ac:dyDescent="0.25">
      <c r="C36" s="15">
        <v>0</v>
      </c>
      <c r="D36" s="16">
        <v>0</v>
      </c>
      <c r="E36" s="17">
        <v>0</v>
      </c>
      <c r="F36" s="34">
        <f ca="1"/>
        <v>6.1257422745431001E-17</v>
      </c>
      <c r="G36" s="39">
        <f ca="1"/>
        <v>-1</v>
      </c>
      <c r="H36" s="17">
        <v>0</v>
      </c>
    </row>
    <row r="37" spans="3:10" x14ac:dyDescent="0.25">
      <c r="C37" s="18">
        <v>0</v>
      </c>
      <c r="D37" s="3">
        <v>0</v>
      </c>
      <c r="E37" s="19">
        <v>0</v>
      </c>
      <c r="F37" s="40">
        <f ca="1"/>
        <v>1</v>
      </c>
      <c r="G37" s="35">
        <f ca="1"/>
        <v>6.1257422745431001E-17</v>
      </c>
      <c r="H37" s="19">
        <v>0</v>
      </c>
    </row>
    <row r="38" spans="3:10" ht="15.75" thickBot="1" x14ac:dyDescent="0.3">
      <c r="C38" s="20">
        <v>0</v>
      </c>
      <c r="D38" s="21">
        <v>0</v>
      </c>
      <c r="E38" s="22">
        <v>0</v>
      </c>
      <c r="F38" s="20">
        <v>0</v>
      </c>
      <c r="G38" s="21">
        <v>0</v>
      </c>
      <c r="H38" s="38">
        <v>1</v>
      </c>
    </row>
    <row r="40" spans="3:10" ht="19.5" thickBot="1" x14ac:dyDescent="0.4">
      <c r="C40" t="s">
        <v>52</v>
      </c>
    </row>
    <row r="41" spans="3:10" x14ac:dyDescent="0.25">
      <c r="C41" s="43">
        <f t="array" aca="1" ref="C41:H46" ca="1">MMULT(C25:H30,C16:H21)</f>
        <v>1.7642137750684128E-12</v>
      </c>
      <c r="D41" s="44">
        <f ca="1"/>
        <v>3200</v>
      </c>
      <c r="E41" s="45">
        <f ca="1"/>
        <v>-4800</v>
      </c>
      <c r="F41" s="43">
        <f ca="1"/>
        <v>-1.7642137750684128E-12</v>
      </c>
      <c r="G41" s="44">
        <f ca="1"/>
        <v>-3200</v>
      </c>
      <c r="H41" s="45">
        <f ca="1"/>
        <v>-4800</v>
      </c>
    </row>
    <row r="42" spans="3:10" x14ac:dyDescent="0.25">
      <c r="C42" s="46">
        <f ca="1"/>
        <v>-28800</v>
      </c>
      <c r="D42" s="47">
        <f ca="1"/>
        <v>1.960237527853792E-13</v>
      </c>
      <c r="E42" s="48">
        <f ca="1"/>
        <v>-2.940356291780688E-13</v>
      </c>
      <c r="F42" s="46">
        <f ca="1"/>
        <v>28800</v>
      </c>
      <c r="G42" s="47">
        <f ca="1"/>
        <v>-1.960237527853792E-13</v>
      </c>
      <c r="H42" s="48">
        <f ca="1"/>
        <v>-2.940356291780688E-13</v>
      </c>
    </row>
    <row r="43" spans="3:10" ht="15.75" thickBot="1" x14ac:dyDescent="0.3">
      <c r="C43" s="49">
        <f ca="1"/>
        <v>0</v>
      </c>
      <c r="D43" s="50">
        <f ca="1"/>
        <v>-4800</v>
      </c>
      <c r="E43" s="51">
        <f ca="1"/>
        <v>9600</v>
      </c>
      <c r="F43" s="49">
        <f ca="1"/>
        <v>0</v>
      </c>
      <c r="G43" s="50">
        <f ca="1"/>
        <v>4800</v>
      </c>
      <c r="H43" s="51">
        <f ca="1"/>
        <v>4800</v>
      </c>
    </row>
    <row r="44" spans="3:10" x14ac:dyDescent="0.25">
      <c r="C44" s="43">
        <f ca="1"/>
        <v>-1.7642137750684128E-12</v>
      </c>
      <c r="D44" s="44">
        <f ca="1"/>
        <v>-3200</v>
      </c>
      <c r="E44" s="45">
        <f ca="1"/>
        <v>4800</v>
      </c>
      <c r="F44" s="43">
        <f ca="1"/>
        <v>1.7642137750684128E-12</v>
      </c>
      <c r="G44" s="44">
        <f ca="1"/>
        <v>3200</v>
      </c>
      <c r="H44" s="45">
        <f ca="1"/>
        <v>4800</v>
      </c>
    </row>
    <row r="45" spans="3:10" x14ac:dyDescent="0.25">
      <c r="C45" s="46">
        <f ca="1"/>
        <v>28800</v>
      </c>
      <c r="D45" s="47">
        <f ca="1"/>
        <v>-1.960237527853792E-13</v>
      </c>
      <c r="E45" s="48">
        <f ca="1"/>
        <v>2.940356291780688E-13</v>
      </c>
      <c r="F45" s="46">
        <f ca="1"/>
        <v>-28800</v>
      </c>
      <c r="G45" s="47">
        <f ca="1"/>
        <v>1.960237527853792E-13</v>
      </c>
      <c r="H45" s="48">
        <f ca="1"/>
        <v>2.940356291780688E-13</v>
      </c>
    </row>
    <row r="46" spans="3:10" ht="15.75" thickBot="1" x14ac:dyDescent="0.3">
      <c r="C46" s="49">
        <f ca="1"/>
        <v>0</v>
      </c>
      <c r="D46" s="50">
        <f ca="1"/>
        <v>-4800</v>
      </c>
      <c r="E46" s="51">
        <f ca="1"/>
        <v>4800</v>
      </c>
      <c r="F46" s="49">
        <f ca="1"/>
        <v>0</v>
      </c>
      <c r="G46" s="50">
        <f ca="1"/>
        <v>4800</v>
      </c>
      <c r="H46" s="51">
        <f ca="1"/>
        <v>9600</v>
      </c>
    </row>
    <row r="48" spans="3:10" ht="19.5" thickBot="1" x14ac:dyDescent="0.4">
      <c r="C48" t="s">
        <v>53</v>
      </c>
      <c r="J48" s="4" t="s">
        <v>95</v>
      </c>
    </row>
    <row r="49" spans="2:10" x14ac:dyDescent="0.25">
      <c r="C49" s="43">
        <f t="array" aca="1" ref="C49:H54" ca="1">MMULT(C41:H46,C33:H38)</f>
        <v>3200</v>
      </c>
      <c r="D49" s="44">
        <f ca="1"/>
        <v>-1.5681900222830336E-12</v>
      </c>
      <c r="E49" s="45">
        <f ca="1"/>
        <v>-4800</v>
      </c>
      <c r="F49" s="43">
        <f ca="1"/>
        <v>-3200</v>
      </c>
      <c r="G49" s="44">
        <f ca="1"/>
        <v>1.5681900222830336E-12</v>
      </c>
      <c r="H49" s="45">
        <f ca="1"/>
        <v>-4800</v>
      </c>
      <c r="J49" s="23">
        <f t="array" aca="1" ref="J49:J54" ca="1">MMULT(C25:H30,J16:J21)</f>
        <v>0</v>
      </c>
    </row>
    <row r="50" spans="2:10" x14ac:dyDescent="0.25">
      <c r="C50" s="46">
        <f ca="1"/>
        <v>-1.5681900222830336E-12</v>
      </c>
      <c r="D50" s="47">
        <f ca="1"/>
        <v>28800</v>
      </c>
      <c r="E50" s="48">
        <f ca="1"/>
        <v>-2.940356291780688E-13</v>
      </c>
      <c r="F50" s="46">
        <f ca="1"/>
        <v>1.5681900222830336E-12</v>
      </c>
      <c r="G50" s="47">
        <f ca="1"/>
        <v>-28800</v>
      </c>
      <c r="H50" s="48">
        <f ca="1"/>
        <v>-2.940356291780688E-13</v>
      </c>
      <c r="J50" s="24">
        <f ca="1"/>
        <v>0</v>
      </c>
    </row>
    <row r="51" spans="2:10" ht="15.75" thickBot="1" x14ac:dyDescent="0.3">
      <c r="C51" s="49">
        <f ca="1"/>
        <v>-4800</v>
      </c>
      <c r="D51" s="50">
        <f ca="1"/>
        <v>-2.940356291780688E-13</v>
      </c>
      <c r="E51" s="51">
        <f ca="1"/>
        <v>9600</v>
      </c>
      <c r="F51" s="49">
        <f ca="1"/>
        <v>4800</v>
      </c>
      <c r="G51" s="50">
        <f ca="1"/>
        <v>2.940356291780688E-13</v>
      </c>
      <c r="H51" s="51">
        <f ca="1"/>
        <v>4800</v>
      </c>
      <c r="J51" s="25">
        <f ca="1"/>
        <v>0</v>
      </c>
    </row>
    <row r="52" spans="2:10" x14ac:dyDescent="0.25">
      <c r="C52" s="43">
        <f ca="1"/>
        <v>-3200</v>
      </c>
      <c r="D52" s="44">
        <f ca="1"/>
        <v>1.5681900222830336E-12</v>
      </c>
      <c r="E52" s="45">
        <f ca="1"/>
        <v>4800</v>
      </c>
      <c r="F52" s="43">
        <f ca="1"/>
        <v>3200</v>
      </c>
      <c r="G52" s="44">
        <f ca="1"/>
        <v>-1.5681900222830336E-12</v>
      </c>
      <c r="H52" s="45">
        <f ca="1"/>
        <v>4800</v>
      </c>
      <c r="J52" s="23">
        <f ca="1"/>
        <v>0</v>
      </c>
    </row>
    <row r="53" spans="2:10" x14ac:dyDescent="0.25">
      <c r="C53" s="46">
        <f ca="1"/>
        <v>1.5681900222830336E-12</v>
      </c>
      <c r="D53" s="47">
        <f ca="1"/>
        <v>-28800</v>
      </c>
      <c r="E53" s="48">
        <f ca="1"/>
        <v>2.940356291780688E-13</v>
      </c>
      <c r="F53" s="46">
        <f ca="1"/>
        <v>-1.5681900222830336E-12</v>
      </c>
      <c r="G53" s="47">
        <f ca="1"/>
        <v>28800</v>
      </c>
      <c r="H53" s="48">
        <f ca="1"/>
        <v>2.940356291780688E-13</v>
      </c>
      <c r="J53" s="24">
        <f ca="1"/>
        <v>0</v>
      </c>
    </row>
    <row r="54" spans="2:10" ht="15.75" thickBot="1" x14ac:dyDescent="0.3">
      <c r="C54" s="49">
        <f ca="1"/>
        <v>-4800</v>
      </c>
      <c r="D54" s="50">
        <f ca="1"/>
        <v>-2.940356291780688E-13</v>
      </c>
      <c r="E54" s="51">
        <f ca="1"/>
        <v>4800</v>
      </c>
      <c r="F54" s="49">
        <f ca="1"/>
        <v>4800</v>
      </c>
      <c r="G54" s="50">
        <f ca="1"/>
        <v>2.940356291780688E-13</v>
      </c>
      <c r="H54" s="51">
        <f ca="1"/>
        <v>9600</v>
      </c>
      <c r="J54" s="25">
        <f ca="1"/>
        <v>0</v>
      </c>
    </row>
    <row r="57" spans="2:10" x14ac:dyDescent="0.25">
      <c r="B57" s="2" t="s">
        <v>54</v>
      </c>
      <c r="F57" s="84" t="s">
        <v>81</v>
      </c>
    </row>
    <row r="59" spans="2:10" ht="19.5" thickBot="1" x14ac:dyDescent="0.4">
      <c r="C59" t="s">
        <v>55</v>
      </c>
      <c r="D59" s="5" t="s">
        <v>57</v>
      </c>
      <c r="G59" s="5" t="s">
        <v>58</v>
      </c>
      <c r="J59" t="s">
        <v>60</v>
      </c>
    </row>
    <row r="60" spans="2:10" x14ac:dyDescent="0.25">
      <c r="B60" s="75">
        <v>1</v>
      </c>
      <c r="C60" s="55">
        <f ca="1">IF(B60=$C$6,1,0)</f>
        <v>0</v>
      </c>
      <c r="D60" s="56">
        <v>0</v>
      </c>
      <c r="E60" s="57">
        <v>0</v>
      </c>
      <c r="F60" s="55">
        <f ca="1">IF(B60=$C$7,1,0)</f>
        <v>1</v>
      </c>
      <c r="G60" s="56">
        <v>0</v>
      </c>
      <c r="H60" s="58">
        <v>0</v>
      </c>
      <c r="J60" s="23">
        <f t="array" aca="1" ref="J60:J71" ca="1">MMULT(C60:H71,J49:J54)</f>
        <v>0</v>
      </c>
    </row>
    <row r="61" spans="2:10" x14ac:dyDescent="0.25">
      <c r="B61" s="75"/>
      <c r="C61" s="59">
        <v>0</v>
      </c>
      <c r="D61" s="60">
        <f ca="1">C60</f>
        <v>0</v>
      </c>
      <c r="E61" s="61">
        <v>0</v>
      </c>
      <c r="F61" s="59">
        <v>0</v>
      </c>
      <c r="G61" s="60">
        <f ca="1">F60</f>
        <v>1</v>
      </c>
      <c r="H61" s="62">
        <v>0</v>
      </c>
      <c r="J61" s="24">
        <f ca="1"/>
        <v>0</v>
      </c>
    </row>
    <row r="62" spans="2:10" ht="15.75" thickBot="1" x14ac:dyDescent="0.3">
      <c r="B62" s="75"/>
      <c r="C62" s="63">
        <v>0</v>
      </c>
      <c r="D62" s="64">
        <v>0</v>
      </c>
      <c r="E62" s="65">
        <f ca="1">C60</f>
        <v>0</v>
      </c>
      <c r="F62" s="66">
        <v>0</v>
      </c>
      <c r="G62" s="67">
        <v>0</v>
      </c>
      <c r="H62" s="68">
        <f ca="1">F60</f>
        <v>1</v>
      </c>
      <c r="J62" s="25">
        <f ca="1"/>
        <v>0</v>
      </c>
    </row>
    <row r="63" spans="2:10" x14ac:dyDescent="0.25">
      <c r="B63" s="75">
        <v>2</v>
      </c>
      <c r="C63" s="55">
        <f ca="1">IF(B63=$C$6,1,0)</f>
        <v>0</v>
      </c>
      <c r="D63" s="56">
        <v>0</v>
      </c>
      <c r="E63" s="57">
        <v>0</v>
      </c>
      <c r="F63" s="55">
        <f ca="1">IF(B63=$C$7,1,0)</f>
        <v>0</v>
      </c>
      <c r="G63" s="56">
        <v>0</v>
      </c>
      <c r="H63" s="58">
        <v>0</v>
      </c>
      <c r="J63" s="23">
        <f ca="1"/>
        <v>0</v>
      </c>
    </row>
    <row r="64" spans="2:10" x14ac:dyDescent="0.25">
      <c r="B64" s="75"/>
      <c r="C64" s="59">
        <v>0</v>
      </c>
      <c r="D64" s="60">
        <f ca="1">C63</f>
        <v>0</v>
      </c>
      <c r="E64" s="61">
        <v>0</v>
      </c>
      <c r="F64" s="59">
        <v>0</v>
      </c>
      <c r="G64" s="60">
        <f ca="1">F63</f>
        <v>0</v>
      </c>
      <c r="H64" s="62">
        <v>0</v>
      </c>
      <c r="J64" s="24">
        <f ca="1"/>
        <v>0</v>
      </c>
    </row>
    <row r="65" spans="2:14" ht="15.75" thickBot="1" x14ac:dyDescent="0.3">
      <c r="B65" s="75"/>
      <c r="C65" s="66">
        <v>0</v>
      </c>
      <c r="D65" s="67">
        <v>0</v>
      </c>
      <c r="E65" s="69">
        <f ca="1">C63</f>
        <v>0</v>
      </c>
      <c r="F65" s="66">
        <v>0</v>
      </c>
      <c r="G65" s="67">
        <v>0</v>
      </c>
      <c r="H65" s="68">
        <f ca="1">F63</f>
        <v>0</v>
      </c>
      <c r="J65" s="25">
        <f ca="1"/>
        <v>0</v>
      </c>
    </row>
    <row r="66" spans="2:14" x14ac:dyDescent="0.25">
      <c r="B66" s="75">
        <v>3</v>
      </c>
      <c r="C66" s="55">
        <f ca="1">IF(B66=$C$6,1,0)</f>
        <v>1</v>
      </c>
      <c r="D66" s="56">
        <v>0</v>
      </c>
      <c r="E66" s="58">
        <v>0</v>
      </c>
      <c r="F66" s="70">
        <f ca="1">IF(B66=$C$7,1,0)</f>
        <v>0</v>
      </c>
      <c r="G66" s="71">
        <v>0</v>
      </c>
      <c r="H66" s="72">
        <v>0</v>
      </c>
      <c r="J66" s="23">
        <f ca="1"/>
        <v>0</v>
      </c>
    </row>
    <row r="67" spans="2:14" x14ac:dyDescent="0.25">
      <c r="B67" s="75"/>
      <c r="C67" s="59">
        <v>0</v>
      </c>
      <c r="D67" s="60">
        <f ca="1">C66</f>
        <v>1</v>
      </c>
      <c r="E67" s="62">
        <v>0</v>
      </c>
      <c r="F67" s="73">
        <v>0</v>
      </c>
      <c r="G67" s="60">
        <f ca="1">F66</f>
        <v>0</v>
      </c>
      <c r="H67" s="62">
        <v>0</v>
      </c>
      <c r="J67" s="24">
        <f ca="1"/>
        <v>0</v>
      </c>
    </row>
    <row r="68" spans="2:14" ht="15.75" thickBot="1" x14ac:dyDescent="0.3">
      <c r="B68" s="75"/>
      <c r="C68" s="66">
        <v>0</v>
      </c>
      <c r="D68" s="67">
        <v>0</v>
      </c>
      <c r="E68" s="68">
        <f ca="1">C66</f>
        <v>1</v>
      </c>
      <c r="F68" s="74">
        <v>0</v>
      </c>
      <c r="G68" s="67">
        <v>0</v>
      </c>
      <c r="H68" s="68">
        <f ca="1">F66</f>
        <v>0</v>
      </c>
      <c r="J68" s="25">
        <f ca="1"/>
        <v>0</v>
      </c>
    </row>
    <row r="69" spans="2:14" x14ac:dyDescent="0.25">
      <c r="B69" s="75">
        <v>4</v>
      </c>
      <c r="C69" s="55">
        <f ca="1">IF(B69=$C$6,1,0)</f>
        <v>0</v>
      </c>
      <c r="D69" s="56">
        <v>0</v>
      </c>
      <c r="E69" s="58">
        <v>0</v>
      </c>
      <c r="F69" s="70">
        <f ca="1">IF(B69=$C$7,1,0)</f>
        <v>0</v>
      </c>
      <c r="G69" s="71">
        <v>0</v>
      </c>
      <c r="H69" s="72">
        <v>0</v>
      </c>
      <c r="J69" s="23">
        <f ca="1"/>
        <v>0</v>
      </c>
    </row>
    <row r="70" spans="2:14" x14ac:dyDescent="0.25">
      <c r="C70" s="59">
        <v>0</v>
      </c>
      <c r="D70" s="60">
        <f ca="1">C69</f>
        <v>0</v>
      </c>
      <c r="E70" s="62">
        <v>0</v>
      </c>
      <c r="F70" s="73">
        <v>0</v>
      </c>
      <c r="G70" s="60">
        <f ca="1">F69</f>
        <v>0</v>
      </c>
      <c r="H70" s="62">
        <v>0</v>
      </c>
      <c r="J70" s="24">
        <f ca="1"/>
        <v>0</v>
      </c>
    </row>
    <row r="71" spans="2:14" ht="15.75" thickBot="1" x14ac:dyDescent="0.3">
      <c r="C71" s="66">
        <v>0</v>
      </c>
      <c r="D71" s="67">
        <v>0</v>
      </c>
      <c r="E71" s="68">
        <f ca="1">C69</f>
        <v>0</v>
      </c>
      <c r="F71" s="74">
        <v>0</v>
      </c>
      <c r="G71" s="67">
        <v>0</v>
      </c>
      <c r="H71" s="68">
        <f ca="1">F69</f>
        <v>0</v>
      </c>
      <c r="J71" s="25">
        <f ca="1"/>
        <v>0</v>
      </c>
    </row>
    <row r="73" spans="2:14" ht="18" thickBot="1" x14ac:dyDescent="0.3">
      <c r="C73" t="s">
        <v>56</v>
      </c>
      <c r="D73" s="76">
        <v>1</v>
      </c>
      <c r="E73" s="75"/>
      <c r="F73" s="75"/>
      <c r="G73" s="76">
        <v>2</v>
      </c>
      <c r="H73" s="75"/>
      <c r="I73" s="75"/>
      <c r="J73" s="75">
        <v>3</v>
      </c>
      <c r="K73" s="75"/>
      <c r="L73" s="75"/>
      <c r="M73" s="75">
        <v>4</v>
      </c>
    </row>
    <row r="74" spans="2:14" x14ac:dyDescent="0.25">
      <c r="C74" s="53">
        <f t="array" ref="C74:N79" ca="1">TRANSPOSE(C60:H71)</f>
        <v>0</v>
      </c>
      <c r="D74" s="28">
        <v>0</v>
      </c>
      <c r="E74" s="29">
        <v>0</v>
      </c>
      <c r="F74" s="53">
        <f ca="1"/>
        <v>0</v>
      </c>
      <c r="G74" s="28">
        <v>0</v>
      </c>
      <c r="H74" s="29">
        <v>0</v>
      </c>
      <c r="I74" s="53">
        <f ca="1"/>
        <v>1</v>
      </c>
      <c r="J74" s="28">
        <v>0</v>
      </c>
      <c r="K74" s="29">
        <v>0</v>
      </c>
      <c r="L74" s="53">
        <f ca="1"/>
        <v>0</v>
      </c>
      <c r="M74" s="28">
        <v>0</v>
      </c>
      <c r="N74" s="29">
        <v>0</v>
      </c>
    </row>
    <row r="75" spans="2:14" x14ac:dyDescent="0.25">
      <c r="B75" s="5" t="s">
        <v>57</v>
      </c>
      <c r="C75" s="30">
        <v>0</v>
      </c>
      <c r="D75" s="52">
        <f ca="1"/>
        <v>0</v>
      </c>
      <c r="E75" s="31">
        <v>0</v>
      </c>
      <c r="F75" s="30">
        <v>0</v>
      </c>
      <c r="G75" s="52">
        <f ca="1"/>
        <v>0</v>
      </c>
      <c r="H75" s="31">
        <v>0</v>
      </c>
      <c r="I75" s="30">
        <v>0</v>
      </c>
      <c r="J75" s="52">
        <f ca="1"/>
        <v>1</v>
      </c>
      <c r="K75" s="31">
        <v>0</v>
      </c>
      <c r="L75" s="30">
        <v>0</v>
      </c>
      <c r="M75" s="52">
        <f ca="1"/>
        <v>0</v>
      </c>
      <c r="N75" s="31">
        <v>0</v>
      </c>
    </row>
    <row r="76" spans="2:14" ht="15.75" thickBot="1" x14ac:dyDescent="0.3">
      <c r="C76" s="32">
        <v>0</v>
      </c>
      <c r="D76" s="33">
        <v>0</v>
      </c>
      <c r="E76" s="54">
        <f ca="1"/>
        <v>0</v>
      </c>
      <c r="F76" s="32">
        <v>0</v>
      </c>
      <c r="G76" s="33">
        <v>0</v>
      </c>
      <c r="H76" s="54">
        <f ca="1"/>
        <v>0</v>
      </c>
      <c r="I76" s="32">
        <v>0</v>
      </c>
      <c r="J76" s="33">
        <v>0</v>
      </c>
      <c r="K76" s="54">
        <f ca="1"/>
        <v>1</v>
      </c>
      <c r="L76" s="32">
        <v>0</v>
      </c>
      <c r="M76" s="33">
        <v>0</v>
      </c>
      <c r="N76" s="54">
        <f ca="1"/>
        <v>0</v>
      </c>
    </row>
    <row r="77" spans="2:14" x14ac:dyDescent="0.25">
      <c r="C77" s="53">
        <f ca="1"/>
        <v>1</v>
      </c>
      <c r="D77" s="28">
        <v>0</v>
      </c>
      <c r="E77" s="29">
        <v>0</v>
      </c>
      <c r="F77" s="53">
        <f ca="1"/>
        <v>0</v>
      </c>
      <c r="G77" s="28">
        <v>0</v>
      </c>
      <c r="H77" s="29">
        <v>0</v>
      </c>
      <c r="I77" s="53">
        <f ca="1"/>
        <v>0</v>
      </c>
      <c r="J77" s="28">
        <v>0</v>
      </c>
      <c r="K77" s="29">
        <v>0</v>
      </c>
      <c r="L77" s="53">
        <f ca="1"/>
        <v>0</v>
      </c>
      <c r="M77" s="28">
        <v>0</v>
      </c>
      <c r="N77" s="29">
        <v>0</v>
      </c>
    </row>
    <row r="78" spans="2:14" x14ac:dyDescent="0.25">
      <c r="B78" s="5" t="s">
        <v>58</v>
      </c>
      <c r="C78" s="30">
        <v>0</v>
      </c>
      <c r="D78" s="52">
        <f ca="1"/>
        <v>1</v>
      </c>
      <c r="E78" s="31">
        <v>0</v>
      </c>
      <c r="F78" s="30">
        <v>0</v>
      </c>
      <c r="G78" s="52">
        <f ca="1"/>
        <v>0</v>
      </c>
      <c r="H78" s="31">
        <v>0</v>
      </c>
      <c r="I78" s="30">
        <v>0</v>
      </c>
      <c r="J78" s="52">
        <f ca="1"/>
        <v>0</v>
      </c>
      <c r="K78" s="31">
        <v>0</v>
      </c>
      <c r="L78" s="30">
        <v>0</v>
      </c>
      <c r="M78" s="52">
        <f ca="1"/>
        <v>0</v>
      </c>
      <c r="N78" s="31">
        <v>0</v>
      </c>
    </row>
    <row r="79" spans="2:14" ht="15.75" thickBot="1" x14ac:dyDescent="0.3">
      <c r="C79" s="32">
        <v>0</v>
      </c>
      <c r="D79" s="33">
        <v>0</v>
      </c>
      <c r="E79" s="54">
        <f ca="1"/>
        <v>1</v>
      </c>
      <c r="F79" s="32">
        <v>0</v>
      </c>
      <c r="G79" s="33">
        <v>0</v>
      </c>
      <c r="H79" s="54">
        <f ca="1"/>
        <v>0</v>
      </c>
      <c r="I79" s="32">
        <v>0</v>
      </c>
      <c r="J79" s="33">
        <v>0</v>
      </c>
      <c r="K79" s="54">
        <f ca="1"/>
        <v>0</v>
      </c>
      <c r="L79" s="32">
        <v>0</v>
      </c>
      <c r="M79" s="33">
        <v>0</v>
      </c>
      <c r="N79" s="54">
        <f ca="1"/>
        <v>0</v>
      </c>
    </row>
    <row r="81" spans="2:14" ht="19.5" thickBot="1" x14ac:dyDescent="0.4">
      <c r="C81" t="s">
        <v>96</v>
      </c>
      <c r="D81" s="5" t="s">
        <v>57</v>
      </c>
      <c r="G81" s="5" t="s">
        <v>58</v>
      </c>
    </row>
    <row r="82" spans="2:14" x14ac:dyDescent="0.25">
      <c r="B82" s="75"/>
      <c r="C82" s="43">
        <f t="array" aca="1" ref="C82:H93" ca="1">MMULT(C60:H71,C49:H54)</f>
        <v>-3200</v>
      </c>
      <c r="D82" s="44">
        <f ca="1"/>
        <v>1.5681900222830336E-12</v>
      </c>
      <c r="E82" s="45">
        <f ca="1"/>
        <v>4800</v>
      </c>
      <c r="F82" s="43">
        <f ca="1"/>
        <v>3200</v>
      </c>
      <c r="G82" s="44">
        <f ca="1"/>
        <v>-1.5681900222830336E-12</v>
      </c>
      <c r="H82" s="45">
        <f ca="1"/>
        <v>4800</v>
      </c>
    </row>
    <row r="83" spans="2:14" x14ac:dyDescent="0.25">
      <c r="B83" s="75">
        <v>1</v>
      </c>
      <c r="C83" s="46">
        <f ca="1"/>
        <v>1.5681900222830336E-12</v>
      </c>
      <c r="D83" s="47">
        <f ca="1"/>
        <v>-28800</v>
      </c>
      <c r="E83" s="48">
        <f ca="1"/>
        <v>2.940356291780688E-13</v>
      </c>
      <c r="F83" s="46">
        <f ca="1"/>
        <v>-1.5681900222830336E-12</v>
      </c>
      <c r="G83" s="47">
        <f ca="1"/>
        <v>28800</v>
      </c>
      <c r="H83" s="48">
        <f ca="1"/>
        <v>2.940356291780688E-13</v>
      </c>
    </row>
    <row r="84" spans="2:14" ht="15.75" thickBot="1" x14ac:dyDescent="0.3">
      <c r="B84" s="75"/>
      <c r="C84" s="49">
        <f ca="1"/>
        <v>-4800</v>
      </c>
      <c r="D84" s="50">
        <f ca="1"/>
        <v>-2.940356291780688E-13</v>
      </c>
      <c r="E84" s="51">
        <f ca="1"/>
        <v>4800</v>
      </c>
      <c r="F84" s="49">
        <f ca="1"/>
        <v>4800</v>
      </c>
      <c r="G84" s="50">
        <f ca="1"/>
        <v>2.940356291780688E-13</v>
      </c>
      <c r="H84" s="51">
        <f ca="1"/>
        <v>9600</v>
      </c>
    </row>
    <row r="85" spans="2:14" x14ac:dyDescent="0.25">
      <c r="B85" s="75"/>
      <c r="C85" s="43">
        <f ca="1"/>
        <v>0</v>
      </c>
      <c r="D85" s="44">
        <f ca="1"/>
        <v>0</v>
      </c>
      <c r="E85" s="45">
        <f ca="1"/>
        <v>0</v>
      </c>
      <c r="F85" s="43">
        <f ca="1"/>
        <v>0</v>
      </c>
      <c r="G85" s="44">
        <f ca="1"/>
        <v>0</v>
      </c>
      <c r="H85" s="45">
        <f ca="1"/>
        <v>0</v>
      </c>
    </row>
    <row r="86" spans="2:14" x14ac:dyDescent="0.25">
      <c r="B86" s="75">
        <v>2</v>
      </c>
      <c r="C86" s="46">
        <f ca="1"/>
        <v>0</v>
      </c>
      <c r="D86" s="47">
        <f ca="1"/>
        <v>0</v>
      </c>
      <c r="E86" s="48">
        <f ca="1"/>
        <v>0</v>
      </c>
      <c r="F86" s="46">
        <f ca="1"/>
        <v>0</v>
      </c>
      <c r="G86" s="47">
        <f ca="1"/>
        <v>0</v>
      </c>
      <c r="H86" s="48">
        <f ca="1"/>
        <v>0</v>
      </c>
    </row>
    <row r="87" spans="2:14" ht="15.75" thickBot="1" x14ac:dyDescent="0.3">
      <c r="B87" s="75"/>
      <c r="C87" s="49">
        <f ca="1"/>
        <v>0</v>
      </c>
      <c r="D87" s="50">
        <f ca="1"/>
        <v>0</v>
      </c>
      <c r="E87" s="51">
        <f ca="1"/>
        <v>0</v>
      </c>
      <c r="F87" s="49">
        <f ca="1"/>
        <v>0</v>
      </c>
      <c r="G87" s="50">
        <f ca="1"/>
        <v>0</v>
      </c>
      <c r="H87" s="51">
        <f ca="1"/>
        <v>0</v>
      </c>
    </row>
    <row r="88" spans="2:14" x14ac:dyDescent="0.25">
      <c r="B88" s="75"/>
      <c r="C88" s="43">
        <f ca="1"/>
        <v>3200</v>
      </c>
      <c r="D88" s="44">
        <f ca="1"/>
        <v>-1.5681900222830336E-12</v>
      </c>
      <c r="E88" s="45">
        <f ca="1"/>
        <v>-4800</v>
      </c>
      <c r="F88" s="43">
        <f ca="1"/>
        <v>-3200</v>
      </c>
      <c r="G88" s="44">
        <f ca="1"/>
        <v>1.5681900222830336E-12</v>
      </c>
      <c r="H88" s="45">
        <f ca="1"/>
        <v>-4800</v>
      </c>
    </row>
    <row r="89" spans="2:14" x14ac:dyDescent="0.25">
      <c r="B89" s="75">
        <v>3</v>
      </c>
      <c r="C89" s="46">
        <f ca="1"/>
        <v>-1.5681900222830336E-12</v>
      </c>
      <c r="D89" s="47">
        <f ca="1"/>
        <v>28800</v>
      </c>
      <c r="E89" s="48">
        <f ca="1"/>
        <v>-2.940356291780688E-13</v>
      </c>
      <c r="F89" s="46">
        <f ca="1"/>
        <v>1.5681900222830336E-12</v>
      </c>
      <c r="G89" s="47">
        <f ca="1"/>
        <v>-28800</v>
      </c>
      <c r="H89" s="48">
        <f ca="1"/>
        <v>-2.940356291780688E-13</v>
      </c>
    </row>
    <row r="90" spans="2:14" ht="15.75" thickBot="1" x14ac:dyDescent="0.3">
      <c r="B90" s="75"/>
      <c r="C90" s="49">
        <f ca="1"/>
        <v>-4800</v>
      </c>
      <c r="D90" s="50">
        <f ca="1"/>
        <v>-2.940356291780688E-13</v>
      </c>
      <c r="E90" s="51">
        <f ca="1"/>
        <v>9600</v>
      </c>
      <c r="F90" s="49">
        <f ca="1"/>
        <v>4800</v>
      </c>
      <c r="G90" s="50">
        <f ca="1"/>
        <v>2.940356291780688E-13</v>
      </c>
      <c r="H90" s="51">
        <f ca="1"/>
        <v>4800</v>
      </c>
    </row>
    <row r="91" spans="2:14" x14ac:dyDescent="0.25">
      <c r="B91" s="75"/>
      <c r="C91" s="43">
        <f ca="1"/>
        <v>0</v>
      </c>
      <c r="D91" s="44">
        <f ca="1"/>
        <v>0</v>
      </c>
      <c r="E91" s="45">
        <f ca="1"/>
        <v>0</v>
      </c>
      <c r="F91" s="43">
        <f ca="1"/>
        <v>0</v>
      </c>
      <c r="G91" s="44">
        <f ca="1"/>
        <v>0</v>
      </c>
      <c r="H91" s="45">
        <f ca="1"/>
        <v>0</v>
      </c>
    </row>
    <row r="92" spans="2:14" x14ac:dyDescent="0.25">
      <c r="B92" s="75">
        <v>4</v>
      </c>
      <c r="C92" s="46">
        <f ca="1"/>
        <v>0</v>
      </c>
      <c r="D92" s="47">
        <f ca="1"/>
        <v>0</v>
      </c>
      <c r="E92" s="48">
        <f ca="1"/>
        <v>0</v>
      </c>
      <c r="F92" s="46">
        <f ca="1"/>
        <v>0</v>
      </c>
      <c r="G92" s="47">
        <f ca="1"/>
        <v>0</v>
      </c>
      <c r="H92" s="48">
        <f ca="1"/>
        <v>0</v>
      </c>
    </row>
    <row r="93" spans="2:14" ht="15.75" thickBot="1" x14ac:dyDescent="0.3">
      <c r="B93" s="75"/>
      <c r="C93" s="49">
        <f ca="1"/>
        <v>0</v>
      </c>
      <c r="D93" s="50">
        <f ca="1"/>
        <v>0</v>
      </c>
      <c r="E93" s="51">
        <f ca="1"/>
        <v>0</v>
      </c>
      <c r="F93" s="49">
        <f ca="1"/>
        <v>0</v>
      </c>
      <c r="G93" s="50">
        <f ca="1"/>
        <v>0</v>
      </c>
      <c r="H93" s="51">
        <f ca="1"/>
        <v>0</v>
      </c>
    </row>
    <row r="95" spans="2:14" ht="21.75" thickBot="1" x14ac:dyDescent="0.4">
      <c r="C95" s="77" t="s">
        <v>97</v>
      </c>
      <c r="D95" s="75"/>
      <c r="E95" s="75"/>
      <c r="F95" s="75"/>
      <c r="G95" s="75">
        <v>2</v>
      </c>
      <c r="H95" s="75"/>
      <c r="I95" s="75"/>
      <c r="J95" s="75">
        <v>3</v>
      </c>
      <c r="K95" s="75"/>
      <c r="L95" s="75"/>
      <c r="M95" s="75">
        <v>4</v>
      </c>
    </row>
    <row r="96" spans="2:14" x14ac:dyDescent="0.25">
      <c r="B96" s="75"/>
      <c r="C96" s="43">
        <f t="array" aca="1" ref="C96:N107" ca="1">MMULT(C82:H93,C74:N79)</f>
        <v>3200</v>
      </c>
      <c r="D96" s="44">
        <f ca="1"/>
        <v>-1.5681900222830336E-12</v>
      </c>
      <c r="E96" s="45">
        <f ca="1"/>
        <v>4800</v>
      </c>
      <c r="F96" s="43">
        <f ca="1"/>
        <v>0</v>
      </c>
      <c r="G96" s="44">
        <f ca="1"/>
        <v>0</v>
      </c>
      <c r="H96" s="45">
        <f ca="1"/>
        <v>0</v>
      </c>
      <c r="I96" s="43">
        <f ca="1"/>
        <v>-3200</v>
      </c>
      <c r="J96" s="44">
        <f ca="1"/>
        <v>1.5681900222830336E-12</v>
      </c>
      <c r="K96" s="45">
        <f ca="1"/>
        <v>4800</v>
      </c>
      <c r="L96" s="43">
        <f ca="1"/>
        <v>0</v>
      </c>
      <c r="M96" s="44">
        <f ca="1"/>
        <v>0</v>
      </c>
      <c r="N96" s="45">
        <f ca="1"/>
        <v>0</v>
      </c>
    </row>
    <row r="97" spans="2:14" x14ac:dyDescent="0.25">
      <c r="B97" s="75">
        <v>1</v>
      </c>
      <c r="C97" s="46">
        <f ca="1"/>
        <v>-1.5681900222830336E-12</v>
      </c>
      <c r="D97" s="47">
        <f ca="1"/>
        <v>28800</v>
      </c>
      <c r="E97" s="48">
        <f ca="1"/>
        <v>2.940356291780688E-13</v>
      </c>
      <c r="F97" s="46">
        <f ca="1"/>
        <v>0</v>
      </c>
      <c r="G97" s="47">
        <f ca="1"/>
        <v>0</v>
      </c>
      <c r="H97" s="48">
        <f ca="1"/>
        <v>0</v>
      </c>
      <c r="I97" s="46">
        <f ca="1"/>
        <v>1.5681900222830336E-12</v>
      </c>
      <c r="J97" s="47">
        <f ca="1"/>
        <v>-28800</v>
      </c>
      <c r="K97" s="48">
        <f ca="1"/>
        <v>2.940356291780688E-13</v>
      </c>
      <c r="L97" s="46">
        <f ca="1"/>
        <v>0</v>
      </c>
      <c r="M97" s="47">
        <f ca="1"/>
        <v>0</v>
      </c>
      <c r="N97" s="48">
        <f ca="1"/>
        <v>0</v>
      </c>
    </row>
    <row r="98" spans="2:14" ht="15.75" thickBot="1" x14ac:dyDescent="0.3">
      <c r="B98" s="75"/>
      <c r="C98" s="49">
        <f ca="1"/>
        <v>4800</v>
      </c>
      <c r="D98" s="50">
        <f ca="1"/>
        <v>2.940356291780688E-13</v>
      </c>
      <c r="E98" s="51">
        <f ca="1"/>
        <v>9600</v>
      </c>
      <c r="F98" s="49">
        <f ca="1"/>
        <v>0</v>
      </c>
      <c r="G98" s="50">
        <f ca="1"/>
        <v>0</v>
      </c>
      <c r="H98" s="51">
        <f ca="1"/>
        <v>0</v>
      </c>
      <c r="I98" s="49">
        <f ca="1"/>
        <v>-4800</v>
      </c>
      <c r="J98" s="50">
        <f ca="1"/>
        <v>-2.940356291780688E-13</v>
      </c>
      <c r="K98" s="51">
        <f ca="1"/>
        <v>4800</v>
      </c>
      <c r="L98" s="49">
        <f ca="1"/>
        <v>0</v>
      </c>
      <c r="M98" s="50">
        <f ca="1"/>
        <v>0</v>
      </c>
      <c r="N98" s="51">
        <f ca="1"/>
        <v>0</v>
      </c>
    </row>
    <row r="99" spans="2:14" x14ac:dyDescent="0.25">
      <c r="B99" s="75"/>
      <c r="C99" s="43">
        <f ca="1"/>
        <v>0</v>
      </c>
      <c r="D99" s="44">
        <f ca="1"/>
        <v>0</v>
      </c>
      <c r="E99" s="45">
        <f ca="1"/>
        <v>0</v>
      </c>
      <c r="F99" s="43">
        <f ca="1"/>
        <v>0</v>
      </c>
      <c r="G99" s="44">
        <f ca="1"/>
        <v>0</v>
      </c>
      <c r="H99" s="45">
        <f ca="1"/>
        <v>0</v>
      </c>
      <c r="I99" s="43">
        <f ca="1"/>
        <v>0</v>
      </c>
      <c r="J99" s="44">
        <f ca="1"/>
        <v>0</v>
      </c>
      <c r="K99" s="45">
        <f ca="1"/>
        <v>0</v>
      </c>
      <c r="L99" s="43">
        <f ca="1"/>
        <v>0</v>
      </c>
      <c r="M99" s="44">
        <f ca="1"/>
        <v>0</v>
      </c>
      <c r="N99" s="45">
        <f ca="1"/>
        <v>0</v>
      </c>
    </row>
    <row r="100" spans="2:14" x14ac:dyDescent="0.25">
      <c r="B100" s="75">
        <v>2</v>
      </c>
      <c r="C100" s="46">
        <f ca="1"/>
        <v>0</v>
      </c>
      <c r="D100" s="47">
        <f ca="1"/>
        <v>0</v>
      </c>
      <c r="E100" s="48">
        <f ca="1"/>
        <v>0</v>
      </c>
      <c r="F100" s="46">
        <f ca="1"/>
        <v>0</v>
      </c>
      <c r="G100" s="47">
        <f ca="1"/>
        <v>0</v>
      </c>
      <c r="H100" s="48">
        <f ca="1"/>
        <v>0</v>
      </c>
      <c r="I100" s="46">
        <f ca="1"/>
        <v>0</v>
      </c>
      <c r="J100" s="47">
        <f ca="1"/>
        <v>0</v>
      </c>
      <c r="K100" s="48">
        <f ca="1"/>
        <v>0</v>
      </c>
      <c r="L100" s="46">
        <f ca="1"/>
        <v>0</v>
      </c>
      <c r="M100" s="47">
        <f ca="1"/>
        <v>0</v>
      </c>
      <c r="N100" s="48">
        <f ca="1"/>
        <v>0</v>
      </c>
    </row>
    <row r="101" spans="2:14" ht="15.75" thickBot="1" x14ac:dyDescent="0.3">
      <c r="B101" s="75"/>
      <c r="C101" s="49">
        <f ca="1"/>
        <v>0</v>
      </c>
      <c r="D101" s="50">
        <f ca="1"/>
        <v>0</v>
      </c>
      <c r="E101" s="51">
        <f ca="1"/>
        <v>0</v>
      </c>
      <c r="F101" s="49">
        <f ca="1"/>
        <v>0</v>
      </c>
      <c r="G101" s="50">
        <f ca="1"/>
        <v>0</v>
      </c>
      <c r="H101" s="51">
        <f ca="1"/>
        <v>0</v>
      </c>
      <c r="I101" s="49">
        <f ca="1"/>
        <v>0</v>
      </c>
      <c r="J101" s="50">
        <f ca="1"/>
        <v>0</v>
      </c>
      <c r="K101" s="51">
        <f ca="1"/>
        <v>0</v>
      </c>
      <c r="L101" s="49">
        <f ca="1"/>
        <v>0</v>
      </c>
      <c r="M101" s="50">
        <f ca="1"/>
        <v>0</v>
      </c>
      <c r="N101" s="51">
        <f ca="1"/>
        <v>0</v>
      </c>
    </row>
    <row r="102" spans="2:14" x14ac:dyDescent="0.25">
      <c r="B102" s="75"/>
      <c r="C102" s="43">
        <f ca="1"/>
        <v>-3200</v>
      </c>
      <c r="D102" s="44">
        <f ca="1"/>
        <v>1.5681900222830336E-12</v>
      </c>
      <c r="E102" s="45">
        <f ca="1"/>
        <v>-4800</v>
      </c>
      <c r="F102" s="43">
        <f ca="1"/>
        <v>0</v>
      </c>
      <c r="G102" s="44">
        <f ca="1"/>
        <v>0</v>
      </c>
      <c r="H102" s="45">
        <f ca="1"/>
        <v>0</v>
      </c>
      <c r="I102" s="43">
        <f ca="1"/>
        <v>3200</v>
      </c>
      <c r="J102" s="44">
        <f ca="1"/>
        <v>-1.5681900222830336E-12</v>
      </c>
      <c r="K102" s="45">
        <f ca="1"/>
        <v>-4800</v>
      </c>
      <c r="L102" s="43">
        <f ca="1"/>
        <v>0</v>
      </c>
      <c r="M102" s="44">
        <f ca="1"/>
        <v>0</v>
      </c>
      <c r="N102" s="45">
        <f ca="1"/>
        <v>0</v>
      </c>
    </row>
    <row r="103" spans="2:14" x14ac:dyDescent="0.25">
      <c r="B103" s="75">
        <v>3</v>
      </c>
      <c r="C103" s="46">
        <f ca="1"/>
        <v>1.5681900222830336E-12</v>
      </c>
      <c r="D103" s="47">
        <f ca="1"/>
        <v>-28800</v>
      </c>
      <c r="E103" s="48">
        <f ca="1"/>
        <v>-2.940356291780688E-13</v>
      </c>
      <c r="F103" s="46">
        <f ca="1"/>
        <v>0</v>
      </c>
      <c r="G103" s="47">
        <f ca="1"/>
        <v>0</v>
      </c>
      <c r="H103" s="48">
        <f ca="1"/>
        <v>0</v>
      </c>
      <c r="I103" s="46">
        <f ca="1"/>
        <v>-1.5681900222830336E-12</v>
      </c>
      <c r="J103" s="47">
        <f ca="1"/>
        <v>28800</v>
      </c>
      <c r="K103" s="48">
        <f ca="1"/>
        <v>-2.940356291780688E-13</v>
      </c>
      <c r="L103" s="46">
        <f ca="1"/>
        <v>0</v>
      </c>
      <c r="M103" s="47">
        <f ca="1"/>
        <v>0</v>
      </c>
      <c r="N103" s="48">
        <f ca="1"/>
        <v>0</v>
      </c>
    </row>
    <row r="104" spans="2:14" ht="15.75" thickBot="1" x14ac:dyDescent="0.3">
      <c r="B104" s="75"/>
      <c r="C104" s="49">
        <f ca="1"/>
        <v>4800</v>
      </c>
      <c r="D104" s="50">
        <f ca="1"/>
        <v>2.940356291780688E-13</v>
      </c>
      <c r="E104" s="51">
        <f ca="1"/>
        <v>4800</v>
      </c>
      <c r="F104" s="49">
        <f ca="1"/>
        <v>0</v>
      </c>
      <c r="G104" s="50">
        <f ca="1"/>
        <v>0</v>
      </c>
      <c r="H104" s="51">
        <f ca="1"/>
        <v>0</v>
      </c>
      <c r="I104" s="49">
        <f ca="1"/>
        <v>-4800</v>
      </c>
      <c r="J104" s="50">
        <f ca="1"/>
        <v>-2.940356291780688E-13</v>
      </c>
      <c r="K104" s="51">
        <f ca="1"/>
        <v>9600</v>
      </c>
      <c r="L104" s="49">
        <f ca="1"/>
        <v>0</v>
      </c>
      <c r="M104" s="50">
        <f ca="1"/>
        <v>0</v>
      </c>
      <c r="N104" s="51">
        <f ca="1"/>
        <v>0</v>
      </c>
    </row>
    <row r="105" spans="2:14" x14ac:dyDescent="0.25">
      <c r="B105" s="75"/>
      <c r="C105" s="43">
        <f ca="1"/>
        <v>0</v>
      </c>
      <c r="D105" s="44">
        <f ca="1"/>
        <v>0</v>
      </c>
      <c r="E105" s="45">
        <f ca="1"/>
        <v>0</v>
      </c>
      <c r="F105" s="43">
        <f ca="1"/>
        <v>0</v>
      </c>
      <c r="G105" s="44">
        <f ca="1"/>
        <v>0</v>
      </c>
      <c r="H105" s="45">
        <f ca="1"/>
        <v>0</v>
      </c>
      <c r="I105" s="43">
        <f ca="1"/>
        <v>0</v>
      </c>
      <c r="J105" s="44">
        <f ca="1"/>
        <v>0</v>
      </c>
      <c r="K105" s="45">
        <f ca="1"/>
        <v>0</v>
      </c>
      <c r="L105" s="43">
        <f ca="1"/>
        <v>0</v>
      </c>
      <c r="M105" s="44">
        <f ca="1"/>
        <v>0</v>
      </c>
      <c r="N105" s="45">
        <f ca="1"/>
        <v>0</v>
      </c>
    </row>
    <row r="106" spans="2:14" x14ac:dyDescent="0.25">
      <c r="B106" s="75">
        <v>4</v>
      </c>
      <c r="C106" s="46">
        <f ca="1"/>
        <v>0</v>
      </c>
      <c r="D106" s="47">
        <f ca="1"/>
        <v>0</v>
      </c>
      <c r="E106" s="48">
        <f ca="1"/>
        <v>0</v>
      </c>
      <c r="F106" s="46">
        <f ca="1"/>
        <v>0</v>
      </c>
      <c r="G106" s="47">
        <f ca="1"/>
        <v>0</v>
      </c>
      <c r="H106" s="48">
        <f ca="1"/>
        <v>0</v>
      </c>
      <c r="I106" s="46">
        <f ca="1"/>
        <v>0</v>
      </c>
      <c r="J106" s="47">
        <f ca="1"/>
        <v>0</v>
      </c>
      <c r="K106" s="48">
        <f ca="1"/>
        <v>0</v>
      </c>
      <c r="L106" s="46">
        <f ca="1"/>
        <v>0</v>
      </c>
      <c r="M106" s="47">
        <f ca="1"/>
        <v>0</v>
      </c>
      <c r="N106" s="48">
        <f ca="1"/>
        <v>0</v>
      </c>
    </row>
    <row r="107" spans="2:14" ht="15.75" thickBot="1" x14ac:dyDescent="0.3">
      <c r="B107" s="75"/>
      <c r="C107" s="49">
        <f ca="1"/>
        <v>0</v>
      </c>
      <c r="D107" s="50">
        <f ca="1"/>
        <v>0</v>
      </c>
      <c r="E107" s="51">
        <f ca="1"/>
        <v>0</v>
      </c>
      <c r="F107" s="49">
        <f ca="1"/>
        <v>0</v>
      </c>
      <c r="G107" s="50">
        <f ca="1"/>
        <v>0</v>
      </c>
      <c r="H107" s="51">
        <f ca="1"/>
        <v>0</v>
      </c>
      <c r="I107" s="49">
        <f ca="1"/>
        <v>0</v>
      </c>
      <c r="J107" s="50">
        <f ca="1"/>
        <v>0</v>
      </c>
      <c r="K107" s="51">
        <f ca="1"/>
        <v>0</v>
      </c>
      <c r="L107" s="49">
        <f ca="1"/>
        <v>0</v>
      </c>
      <c r="M107" s="50">
        <f ca="1"/>
        <v>0</v>
      </c>
      <c r="N107" s="51">
        <f ca="1"/>
        <v>0</v>
      </c>
    </row>
    <row r="110" spans="2:14" x14ac:dyDescent="0.25">
      <c r="B110" s="2" t="s">
        <v>79</v>
      </c>
      <c r="D110" s="84" t="s">
        <v>98</v>
      </c>
    </row>
    <row r="112" spans="2:14" x14ac:dyDescent="0.25">
      <c r="B112" s="2" t="s">
        <v>108</v>
      </c>
      <c r="H112" s="2" t="s">
        <v>104</v>
      </c>
    </row>
    <row r="113" spans="2:9" ht="19.5" thickBot="1" x14ac:dyDescent="0.4">
      <c r="C113" t="s">
        <v>100</v>
      </c>
      <c r="H113" t="s">
        <v>101</v>
      </c>
    </row>
    <row r="114" spans="2:9" x14ac:dyDescent="0.25">
      <c r="B114" s="75"/>
      <c r="C114" s="102">
        <f t="array" aca="1" ref="C114:C119" ca="1">MMULT(C74:N79,GS!O84:O95)</f>
        <v>0</v>
      </c>
      <c r="H114" s="102">
        <f t="array" aca="1" ref="H114:H119" ca="1">MMULT(C33:H38,C114:C119)</f>
        <v>0</v>
      </c>
    </row>
    <row r="115" spans="2:9" x14ac:dyDescent="0.25">
      <c r="B115" s="75">
        <f ca="1">C6</f>
        <v>3</v>
      </c>
      <c r="C115" s="103">
        <f ca="1"/>
        <v>0</v>
      </c>
      <c r="H115" s="103">
        <f ca="1"/>
        <v>0</v>
      </c>
    </row>
    <row r="116" spans="2:9" ht="15.75" thickBot="1" x14ac:dyDescent="0.3">
      <c r="B116" s="75"/>
      <c r="C116" s="104">
        <f ca="1"/>
        <v>0</v>
      </c>
      <c r="H116" s="104">
        <f ca="1"/>
        <v>0</v>
      </c>
    </row>
    <row r="117" spans="2:9" x14ac:dyDescent="0.25">
      <c r="B117" s="75"/>
      <c r="C117" s="102">
        <f ca="1"/>
        <v>4.9801368922219053E-3</v>
      </c>
      <c r="H117" s="102">
        <f ca="1"/>
        <v>-5.6547868573477369E-5</v>
      </c>
    </row>
    <row r="118" spans="2:9" x14ac:dyDescent="0.25">
      <c r="B118" s="75">
        <f ca="1">C7</f>
        <v>1</v>
      </c>
      <c r="C118" s="103">
        <f ca="1"/>
        <v>5.6547868573477674E-5</v>
      </c>
      <c r="H118" s="103">
        <f ca="1"/>
        <v>4.9801368922219053E-3</v>
      </c>
    </row>
    <row r="119" spans="2:9" ht="15.75" thickBot="1" x14ac:dyDescent="0.3">
      <c r="B119" s="75"/>
      <c r="C119" s="104">
        <f ca="1"/>
        <v>-2.9444136235767166E-3</v>
      </c>
      <c r="H119" s="104">
        <f ca="1"/>
        <v>-2.9444136235767166E-3</v>
      </c>
    </row>
    <row r="121" spans="2:9" x14ac:dyDescent="0.25">
      <c r="B121" s="2" t="s">
        <v>105</v>
      </c>
    </row>
    <row r="122" spans="2:9" ht="19.5" thickBot="1" x14ac:dyDescent="0.4">
      <c r="C122" t="s">
        <v>102</v>
      </c>
      <c r="E122" t="s">
        <v>103</v>
      </c>
      <c r="G122" t="s">
        <v>107</v>
      </c>
      <c r="I122" t="s">
        <v>106</v>
      </c>
    </row>
    <row r="123" spans="2:9" x14ac:dyDescent="0.25">
      <c r="C123" s="105">
        <f t="array" aca="1" ref="C123:C128" ca="1">MMULT(C16:H21,H114:H119)</f>
        <v>1.6285786149161483</v>
      </c>
      <c r="E123" s="105">
        <f t="shared" ref="E123:E128" ca="1" si="0">J16</f>
        <v>0</v>
      </c>
      <c r="G123" s="105">
        <f ca="1">C123+E123</f>
        <v>1.6285786149161483</v>
      </c>
      <c r="H123" s="108">
        <v>-1</v>
      </c>
      <c r="I123" s="117">
        <f ca="1">G123*H123</f>
        <v>-1.6285786149161483</v>
      </c>
    </row>
    <row r="124" spans="2:9" x14ac:dyDescent="0.25">
      <c r="B124" s="75">
        <f ca="1">C6</f>
        <v>3</v>
      </c>
      <c r="C124" s="106">
        <f ca="1"/>
        <v>-1.8032526619418565</v>
      </c>
      <c r="E124" s="106">
        <f t="shared" ca="1" si="0"/>
        <v>0</v>
      </c>
      <c r="G124" s="106">
        <f t="shared" ref="G124:G128" ca="1" si="1">C124+E124</f>
        <v>-1.8032526619418565</v>
      </c>
      <c r="H124" s="108">
        <v>-1</v>
      </c>
      <c r="I124" s="118">
        <f t="shared" ref="I124:I128" ca="1" si="2">G124*H124</f>
        <v>1.8032526619418565</v>
      </c>
    </row>
    <row r="125" spans="2:9" ht="15.75" thickBot="1" x14ac:dyDescent="0.3">
      <c r="C125" s="107">
        <f ca="1"/>
        <v>9.7714716894969058</v>
      </c>
      <c r="E125" s="107">
        <f t="shared" ca="1" si="0"/>
        <v>0</v>
      </c>
      <c r="G125" s="107">
        <f t="shared" ca="1" si="1"/>
        <v>9.7714716894969058</v>
      </c>
      <c r="H125" s="108">
        <v>-1</v>
      </c>
      <c r="I125" s="119">
        <f t="shared" ca="1" si="2"/>
        <v>-9.7714716894969058</v>
      </c>
    </row>
    <row r="126" spans="2:9" x14ac:dyDescent="0.25">
      <c r="C126" s="105">
        <f ca="1"/>
        <v>-1.6285786149161483</v>
      </c>
      <c r="E126" s="105">
        <f t="shared" ca="1" si="0"/>
        <v>0</v>
      </c>
      <c r="G126" s="105">
        <f t="shared" ca="1" si="1"/>
        <v>-1.6285786149161483</v>
      </c>
      <c r="H126" s="108">
        <v>1</v>
      </c>
      <c r="I126" s="117">
        <f t="shared" ca="1" si="2"/>
        <v>-1.6285786149161483</v>
      </c>
    </row>
    <row r="127" spans="2:9" x14ac:dyDescent="0.25">
      <c r="B127" s="75">
        <f ca="1">C7</f>
        <v>1</v>
      </c>
      <c r="C127" s="106">
        <f ca="1"/>
        <v>1.8032526619418565</v>
      </c>
      <c r="E127" s="106">
        <f t="shared" ca="1" si="0"/>
        <v>0</v>
      </c>
      <c r="G127" s="106">
        <f t="shared" ca="1" si="1"/>
        <v>1.8032526619418565</v>
      </c>
      <c r="H127" s="108">
        <v>1</v>
      </c>
      <c r="I127" s="118">
        <f t="shared" ca="1" si="2"/>
        <v>1.8032526619418565</v>
      </c>
    </row>
    <row r="128" spans="2:9" ht="15.75" thickBot="1" x14ac:dyDescent="0.3">
      <c r="C128" s="107">
        <f ca="1"/>
        <v>-4.3617137036713345</v>
      </c>
      <c r="E128" s="107">
        <f t="shared" ca="1" si="0"/>
        <v>0</v>
      </c>
      <c r="G128" s="107">
        <f t="shared" ca="1" si="1"/>
        <v>-4.3617137036713345</v>
      </c>
      <c r="H128" s="108">
        <v>1</v>
      </c>
      <c r="I128" s="119">
        <f t="shared" ca="1" si="2"/>
        <v>-4.3617137036713345</v>
      </c>
    </row>
  </sheetData>
  <conditionalFormatting sqref="C41:H46">
    <cfRule type="cellIs" dxfId="106" priority="21" operator="notBetween">
      <formula>-0.000001</formula>
      <formula>0.000001</formula>
    </cfRule>
  </conditionalFormatting>
  <conditionalFormatting sqref="C49:H54">
    <cfRule type="cellIs" dxfId="105" priority="20" operator="notBetween">
      <formula>-0.000001</formula>
      <formula>0.000001</formula>
    </cfRule>
  </conditionalFormatting>
  <conditionalFormatting sqref="C60:H71 G73">
    <cfRule type="cellIs" dxfId="104" priority="19" operator="equal">
      <formula>1</formula>
    </cfRule>
  </conditionalFormatting>
  <conditionalFormatting sqref="C74:N79">
    <cfRule type="cellIs" dxfId="103" priority="18" operator="equal">
      <formula>1</formula>
    </cfRule>
  </conditionalFormatting>
  <conditionalFormatting sqref="J16:J21">
    <cfRule type="cellIs" dxfId="102" priority="17" operator="notBetween">
      <formula>-0.000001</formula>
      <formula>0.000001</formula>
    </cfRule>
  </conditionalFormatting>
  <conditionalFormatting sqref="J49:J54">
    <cfRule type="cellIs" dxfId="101" priority="16" operator="notBetween">
      <formula>-0.000001</formula>
      <formula>0.000001</formula>
    </cfRule>
  </conditionalFormatting>
  <conditionalFormatting sqref="J60:J65">
    <cfRule type="cellIs" dxfId="100" priority="15" operator="notBetween">
      <formula>-0.000001</formula>
      <formula>0.000001</formula>
    </cfRule>
  </conditionalFormatting>
  <conditionalFormatting sqref="J66:J71">
    <cfRule type="cellIs" dxfId="99" priority="14" operator="notBetween">
      <formula>-0.000001</formula>
      <formula>0.000001</formula>
    </cfRule>
  </conditionalFormatting>
  <conditionalFormatting sqref="C82:H87">
    <cfRule type="cellIs" dxfId="98" priority="13" operator="notBetween">
      <formula>-0.000001</formula>
      <formula>0.000001</formula>
    </cfRule>
  </conditionalFormatting>
  <conditionalFormatting sqref="C88:H93">
    <cfRule type="cellIs" dxfId="97" priority="12" operator="notBetween">
      <formula>-0.000001</formula>
      <formula>0.000001</formula>
    </cfRule>
  </conditionalFormatting>
  <conditionalFormatting sqref="C96:H101">
    <cfRule type="cellIs" dxfId="96" priority="11" operator="notBetween">
      <formula>-0.000001</formula>
      <formula>0.000001</formula>
    </cfRule>
  </conditionalFormatting>
  <conditionalFormatting sqref="C102:H107">
    <cfRule type="cellIs" dxfId="95" priority="10" operator="notBetween">
      <formula>-0.000001</formula>
      <formula>0.000001</formula>
    </cfRule>
  </conditionalFormatting>
  <conditionalFormatting sqref="I96:N101">
    <cfRule type="cellIs" dxfId="94" priority="9" operator="notBetween">
      <formula>-0.000001</formula>
      <formula>0.000001</formula>
    </cfRule>
  </conditionalFormatting>
  <conditionalFormatting sqref="I102:N107">
    <cfRule type="cellIs" dxfId="93" priority="8" operator="notBetween">
      <formula>-0.000001</formula>
      <formula>0.000001</formula>
    </cfRule>
  </conditionalFormatting>
  <conditionalFormatting sqref="E123:E128">
    <cfRule type="cellIs" dxfId="92" priority="4" operator="notBetween">
      <formula>-0.000001</formula>
      <formula>0.000001</formula>
    </cfRule>
  </conditionalFormatting>
  <conditionalFormatting sqref="C114:C119">
    <cfRule type="cellIs" dxfId="91" priority="7" operator="notBetween">
      <formula>-0.000001</formula>
      <formula>0.000001</formula>
    </cfRule>
  </conditionalFormatting>
  <conditionalFormatting sqref="H114:H119">
    <cfRule type="cellIs" dxfId="90" priority="6" operator="notBetween">
      <formula>-0.000001</formula>
      <formula>0.000001</formula>
    </cfRule>
  </conditionalFormatting>
  <conditionalFormatting sqref="C123:C128">
    <cfRule type="cellIs" dxfId="89" priority="5" operator="notBetween">
      <formula>-0.000001</formula>
      <formula>0.000001</formula>
    </cfRule>
  </conditionalFormatting>
  <conditionalFormatting sqref="I123:I128">
    <cfRule type="cellIs" dxfId="88" priority="1" operator="notBetween">
      <formula>-0.000001</formula>
      <formula>0.000001</formula>
    </cfRule>
  </conditionalFormatting>
  <conditionalFormatting sqref="G123:G128">
    <cfRule type="cellIs" dxfId="87" priority="2" operator="notBetween">
      <formula>-0.000001</formula>
      <formula>0.000001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1:N128"/>
  <sheetViews>
    <sheetView topLeftCell="A112" zoomScaleNormal="100" workbookViewId="0">
      <selection activeCell="I125" sqref="I125"/>
    </sheetView>
  </sheetViews>
  <sheetFormatPr baseColWidth="10" defaultRowHeight="15" x14ac:dyDescent="0.25"/>
  <cols>
    <col min="1" max="1" width="3" customWidth="1"/>
    <col min="2" max="2" width="10.85546875" customWidth="1"/>
    <col min="3" max="3" width="12.5703125" bestFit="1" customWidth="1"/>
    <col min="4" max="5" width="11.5703125" bestFit="1" customWidth="1"/>
    <col min="6" max="6" width="12.5703125" bestFit="1" customWidth="1"/>
    <col min="7" max="8" width="11.5703125" bestFit="1" customWidth="1"/>
  </cols>
  <sheetData>
    <row r="1" spans="2:10" ht="15.75" thickBot="1" x14ac:dyDescent="0.3"/>
    <row r="2" spans="2:10" ht="15.75" thickBot="1" x14ac:dyDescent="0.3">
      <c r="B2" s="4" t="s">
        <v>11</v>
      </c>
      <c r="C2" s="41">
        <f ca="1">_xlfn.SHEET()-1</f>
        <v>2</v>
      </c>
    </row>
    <row r="4" spans="2:10" x14ac:dyDescent="0.25">
      <c r="B4" s="2" t="s">
        <v>4</v>
      </c>
      <c r="F4" s="2" t="s">
        <v>50</v>
      </c>
    </row>
    <row r="5" spans="2:10" x14ac:dyDescent="0.25">
      <c r="D5" s="1"/>
    </row>
    <row r="6" spans="2:10" x14ac:dyDescent="0.25">
      <c r="B6" s="4" t="s">
        <v>12</v>
      </c>
      <c r="C6" s="11">
        <f ca="1">VLOOKUP($C$2,Eingabedaten!$B$5:$H$7,2,FALSE)</f>
        <v>1</v>
      </c>
      <c r="D6" s="1" t="s">
        <v>37</v>
      </c>
      <c r="F6" s="4" t="s">
        <v>5</v>
      </c>
      <c r="G6" s="14">
        <f ca="1">VLOOKUP($C$2,Eingabedaten!$B$12:$H$14,2,FALSE)</f>
        <v>0</v>
      </c>
      <c r="H6" t="s">
        <v>35</v>
      </c>
    </row>
    <row r="7" spans="2:10" x14ac:dyDescent="0.25">
      <c r="B7" s="4" t="s">
        <v>13</v>
      </c>
      <c r="C7" s="11">
        <f ca="1">VLOOKUP($C$2,Eingabedaten!$B$5:$H$7,3,FALSE)</f>
        <v>2</v>
      </c>
      <c r="D7" s="1" t="s">
        <v>37</v>
      </c>
      <c r="F7" s="4" t="s">
        <v>6</v>
      </c>
      <c r="G7" s="14">
        <f ca="1">VLOOKUP($C$2,Eingabedaten!$B$12:$H$14,3,FALSE)</f>
        <v>0</v>
      </c>
      <c r="H7" t="s">
        <v>35</v>
      </c>
    </row>
    <row r="8" spans="2:10" x14ac:dyDescent="0.25">
      <c r="B8" s="4" t="s">
        <v>9</v>
      </c>
      <c r="C8" s="12">
        <f ca="1">VLOOKUP($C$2,Eingabedaten!$B$5:$H$7,4,FALSE)</f>
        <v>6</v>
      </c>
      <c r="D8" t="s">
        <v>3</v>
      </c>
      <c r="F8" s="4" t="s">
        <v>7</v>
      </c>
      <c r="G8" s="14">
        <f ca="1">VLOOKUP($C$2,Eingabedaten!$B$12:$H$14,4,FALSE)</f>
        <v>0</v>
      </c>
      <c r="H8" t="s">
        <v>36</v>
      </c>
    </row>
    <row r="9" spans="2:10" x14ac:dyDescent="0.25">
      <c r="B9" s="4" t="s">
        <v>10</v>
      </c>
      <c r="C9" s="13">
        <f ca="1">VLOOKUP($C$2,Eingabedaten!$B$5:$H$7,5,FALSE)</f>
        <v>108000</v>
      </c>
      <c r="D9" t="s">
        <v>2</v>
      </c>
      <c r="F9" s="4" t="s">
        <v>8</v>
      </c>
      <c r="G9" s="14">
        <f ca="1">VLOOKUP($C$2,Eingabedaten!$B$12:$H$14,5,FALSE)</f>
        <v>0</v>
      </c>
      <c r="H9" t="s">
        <v>36</v>
      </c>
    </row>
    <row r="10" spans="2:10" ht="18" x14ac:dyDescent="0.35">
      <c r="B10" s="4" t="s">
        <v>15</v>
      </c>
      <c r="C10" s="13">
        <f ca="1">VLOOKUP($C$2,Eingabedaten!$B$5:$H$7,6,FALSE)</f>
        <v>9000</v>
      </c>
      <c r="D10" t="s">
        <v>1</v>
      </c>
      <c r="F10" s="4" t="s">
        <v>49</v>
      </c>
      <c r="G10" s="14">
        <f ca="1">VLOOKUP($C$2,Eingabedaten!$B$12:$H$14,6,FALSE)</f>
        <v>0</v>
      </c>
      <c r="H10" t="s">
        <v>30</v>
      </c>
    </row>
    <row r="11" spans="2:10" ht="18" x14ac:dyDescent="0.35">
      <c r="B11" s="4" t="s">
        <v>14</v>
      </c>
      <c r="C11" s="13">
        <f ca="1">VLOOKUP($C$2,Eingabedaten!$B$5:$H$7,7,FALSE)</f>
        <v>0</v>
      </c>
      <c r="D11" t="s">
        <v>0</v>
      </c>
      <c r="F11" s="4" t="s">
        <v>48</v>
      </c>
      <c r="G11" s="14">
        <f ca="1">VLOOKUP($C$2,Eingabedaten!$B$12:$H$14,7,FALSE)</f>
        <v>0</v>
      </c>
      <c r="H11" t="s">
        <v>31</v>
      </c>
    </row>
    <row r="12" spans="2:10" ht="18" x14ac:dyDescent="0.35">
      <c r="B12" s="4" t="s">
        <v>14</v>
      </c>
      <c r="C12" s="10">
        <f ca="1">C11*PI()/180</f>
        <v>0</v>
      </c>
      <c r="D12" t="s">
        <v>33</v>
      </c>
      <c r="F12" s="4" t="s">
        <v>32</v>
      </c>
      <c r="G12" s="26">
        <v>1.2E-5</v>
      </c>
      <c r="H12" t="s">
        <v>34</v>
      </c>
    </row>
    <row r="14" spans="2:10" x14ac:dyDescent="0.25">
      <c r="B14" s="2" t="s">
        <v>17</v>
      </c>
      <c r="H14" s="84" t="s">
        <v>80</v>
      </c>
    </row>
    <row r="15" spans="2:10" ht="19.5" thickBot="1" x14ac:dyDescent="0.4">
      <c r="C15" t="s">
        <v>16</v>
      </c>
      <c r="J15" t="s">
        <v>40</v>
      </c>
    </row>
    <row r="16" spans="2:10" x14ac:dyDescent="0.25">
      <c r="C16" s="34">
        <f ca="1">C9/C8</f>
        <v>18000</v>
      </c>
      <c r="D16" s="16">
        <v>0</v>
      </c>
      <c r="E16" s="17">
        <v>0</v>
      </c>
      <c r="F16" s="34">
        <f ca="1">-C16</f>
        <v>-18000</v>
      </c>
      <c r="G16" s="16">
        <v>0</v>
      </c>
      <c r="H16" s="17">
        <v>0</v>
      </c>
      <c r="J16" s="23">
        <f ca="1">-(2*G6+G7)*C8/6+C9*G12*G10</f>
        <v>0</v>
      </c>
    </row>
    <row r="17" spans="2:10" x14ac:dyDescent="0.25">
      <c r="C17" s="18">
        <v>0</v>
      </c>
      <c r="D17" s="35">
        <f ca="1">12*C10/C8^3</f>
        <v>500</v>
      </c>
      <c r="E17" s="36">
        <f ca="1">D18</f>
        <v>-1500</v>
      </c>
      <c r="F17" s="18">
        <v>0</v>
      </c>
      <c r="G17" s="35">
        <f ca="1">D20</f>
        <v>-500</v>
      </c>
      <c r="H17" s="36">
        <f ca="1">D21</f>
        <v>-1500</v>
      </c>
      <c r="J17" s="24">
        <f ca="1">-(7*G8+3*G9)*C8/20</f>
        <v>0</v>
      </c>
    </row>
    <row r="18" spans="2:10" ht="15.75" thickBot="1" x14ac:dyDescent="0.3">
      <c r="C18" s="20">
        <v>0</v>
      </c>
      <c r="D18" s="37">
        <f ca="1">-6*C10/C8^2</f>
        <v>-1500</v>
      </c>
      <c r="E18" s="38">
        <f ca="1">4*C10/C8</f>
        <v>6000</v>
      </c>
      <c r="F18" s="20">
        <v>0</v>
      </c>
      <c r="G18" s="37">
        <f ca="1">E20</f>
        <v>1500</v>
      </c>
      <c r="H18" s="38">
        <f ca="1">E21</f>
        <v>3000</v>
      </c>
      <c r="J18" s="25">
        <f ca="1">(G8/20+G9/30)*C8^2+C10*G12*G11</f>
        <v>0</v>
      </c>
    </row>
    <row r="19" spans="2:10" x14ac:dyDescent="0.25">
      <c r="C19" s="34">
        <f ca="1">-C16</f>
        <v>-18000</v>
      </c>
      <c r="D19" s="16">
        <v>0</v>
      </c>
      <c r="E19" s="17">
        <v>0</v>
      </c>
      <c r="F19" s="34">
        <f ca="1">C16</f>
        <v>18000</v>
      </c>
      <c r="G19" s="16">
        <v>0</v>
      </c>
      <c r="H19" s="17">
        <v>0</v>
      </c>
      <c r="J19" s="23">
        <f ca="1">-(G6+2*G7)*C8/6-C9*G12*G10</f>
        <v>0</v>
      </c>
    </row>
    <row r="20" spans="2:10" x14ac:dyDescent="0.25">
      <c r="C20" s="18">
        <v>0</v>
      </c>
      <c r="D20" s="35">
        <f ca="1">-D17</f>
        <v>-500</v>
      </c>
      <c r="E20" s="36">
        <f ca="1">-D18</f>
        <v>1500</v>
      </c>
      <c r="F20" s="18">
        <v>0</v>
      </c>
      <c r="G20" s="35">
        <f ca="1">D17</f>
        <v>500</v>
      </c>
      <c r="H20" s="36">
        <f ca="1">G21</f>
        <v>1500</v>
      </c>
      <c r="J20" s="24">
        <f ca="1">-(3*G8+7*G9)*C8/20</f>
        <v>0</v>
      </c>
    </row>
    <row r="21" spans="2:10" ht="15.75" thickBot="1" x14ac:dyDescent="0.3">
      <c r="C21" s="20">
        <v>0</v>
      </c>
      <c r="D21" s="37">
        <f ca="1">D18</f>
        <v>-1500</v>
      </c>
      <c r="E21" s="38">
        <f ca="1">E18/2</f>
        <v>3000</v>
      </c>
      <c r="F21" s="20">
        <v>0</v>
      </c>
      <c r="G21" s="37">
        <f ca="1">G18</f>
        <v>1500</v>
      </c>
      <c r="H21" s="38">
        <f ca="1">E18</f>
        <v>6000</v>
      </c>
      <c r="J21" s="25">
        <f ca="1">-(G8/30+G9/20)*C8^2-C10*G12*G11</f>
        <v>0</v>
      </c>
    </row>
    <row r="23" spans="2:10" x14ac:dyDescent="0.25">
      <c r="B23" s="2" t="s">
        <v>18</v>
      </c>
    </row>
    <row r="24" spans="2:10" ht="19.5" thickBot="1" x14ac:dyDescent="0.4">
      <c r="C24" t="s">
        <v>19</v>
      </c>
    </row>
    <row r="25" spans="2:10" x14ac:dyDescent="0.25">
      <c r="C25" s="34">
        <f ca="1">COS(C12)</f>
        <v>1</v>
      </c>
      <c r="D25" s="39">
        <f ca="1">SIN(C12)</f>
        <v>0</v>
      </c>
      <c r="E25" s="17">
        <v>0</v>
      </c>
      <c r="F25" s="15">
        <v>0</v>
      </c>
      <c r="G25" s="16">
        <v>0</v>
      </c>
      <c r="H25" s="17">
        <v>0</v>
      </c>
    </row>
    <row r="26" spans="2:10" x14ac:dyDescent="0.25">
      <c r="C26" s="40">
        <f ca="1">-SIN(C12)</f>
        <v>0</v>
      </c>
      <c r="D26" s="35">
        <f ca="1">C25</f>
        <v>1</v>
      </c>
      <c r="E26" s="19">
        <v>0</v>
      </c>
      <c r="F26" s="18">
        <v>0</v>
      </c>
      <c r="G26" s="3">
        <v>0</v>
      </c>
      <c r="H26" s="19">
        <v>0</v>
      </c>
    </row>
    <row r="27" spans="2:10" ht="15.75" thickBot="1" x14ac:dyDescent="0.3">
      <c r="C27" s="20">
        <v>0</v>
      </c>
      <c r="D27" s="21">
        <v>0</v>
      </c>
      <c r="E27" s="38">
        <v>1</v>
      </c>
      <c r="F27" s="20">
        <v>0</v>
      </c>
      <c r="G27" s="21">
        <v>0</v>
      </c>
      <c r="H27" s="22">
        <v>0</v>
      </c>
    </row>
    <row r="28" spans="2:10" x14ac:dyDescent="0.25">
      <c r="C28" s="15">
        <v>0</v>
      </c>
      <c r="D28" s="16">
        <v>0</v>
      </c>
      <c r="E28" s="17">
        <v>0</v>
      </c>
      <c r="F28" s="34">
        <f ca="1">C25</f>
        <v>1</v>
      </c>
      <c r="G28" s="39">
        <f ca="1">D25</f>
        <v>0</v>
      </c>
      <c r="H28" s="17">
        <v>0</v>
      </c>
    </row>
    <row r="29" spans="2:10" x14ac:dyDescent="0.25">
      <c r="C29" s="18">
        <v>0</v>
      </c>
      <c r="D29" s="3">
        <v>0</v>
      </c>
      <c r="E29" s="19">
        <v>0</v>
      </c>
      <c r="F29" s="40">
        <f ca="1">C26</f>
        <v>0</v>
      </c>
      <c r="G29" s="35">
        <f ca="1">C25</f>
        <v>1</v>
      </c>
      <c r="H29" s="19">
        <v>0</v>
      </c>
    </row>
    <row r="30" spans="2:10" ht="15.75" thickBot="1" x14ac:dyDescent="0.3">
      <c r="C30" s="20">
        <v>0</v>
      </c>
      <c r="D30" s="21">
        <v>0</v>
      </c>
      <c r="E30" s="22">
        <v>0</v>
      </c>
      <c r="F30" s="20">
        <v>0</v>
      </c>
      <c r="G30" s="21">
        <v>0</v>
      </c>
      <c r="H30" s="38">
        <v>1</v>
      </c>
    </row>
    <row r="32" spans="2:10" ht="19.5" thickBot="1" x14ac:dyDescent="0.4">
      <c r="C32" t="s">
        <v>51</v>
      </c>
    </row>
    <row r="33" spans="3:10" x14ac:dyDescent="0.25">
      <c r="C33" s="34">
        <f t="array" ref="C33:H38" ca="1">TRANSPOSE(C25:H30)</f>
        <v>1</v>
      </c>
      <c r="D33" s="39">
        <f ca="1"/>
        <v>0</v>
      </c>
      <c r="E33" s="17">
        <v>0</v>
      </c>
      <c r="F33" s="15">
        <v>0</v>
      </c>
      <c r="G33" s="16">
        <v>0</v>
      </c>
      <c r="H33" s="17">
        <v>0</v>
      </c>
    </row>
    <row r="34" spans="3:10" x14ac:dyDescent="0.25">
      <c r="C34" s="40">
        <f ca="1"/>
        <v>0</v>
      </c>
      <c r="D34" s="35">
        <f ca="1"/>
        <v>1</v>
      </c>
      <c r="E34" s="19">
        <v>0</v>
      </c>
      <c r="F34" s="18">
        <v>0</v>
      </c>
      <c r="G34" s="3">
        <v>0</v>
      </c>
      <c r="H34" s="19">
        <v>0</v>
      </c>
    </row>
    <row r="35" spans="3:10" ht="15.75" thickBot="1" x14ac:dyDescent="0.3">
      <c r="C35" s="20">
        <v>0</v>
      </c>
      <c r="D35" s="21">
        <v>0</v>
      </c>
      <c r="E35" s="38">
        <v>1</v>
      </c>
      <c r="F35" s="20">
        <v>0</v>
      </c>
      <c r="G35" s="21">
        <v>0</v>
      </c>
      <c r="H35" s="22">
        <v>0</v>
      </c>
    </row>
    <row r="36" spans="3:10" x14ac:dyDescent="0.25">
      <c r="C36" s="15">
        <v>0</v>
      </c>
      <c r="D36" s="16">
        <v>0</v>
      </c>
      <c r="E36" s="17">
        <v>0</v>
      </c>
      <c r="F36" s="34">
        <f ca="1"/>
        <v>1</v>
      </c>
      <c r="G36" s="39">
        <f ca="1"/>
        <v>0</v>
      </c>
      <c r="H36" s="17">
        <v>0</v>
      </c>
    </row>
    <row r="37" spans="3:10" x14ac:dyDescent="0.25">
      <c r="C37" s="18">
        <v>0</v>
      </c>
      <c r="D37" s="3">
        <v>0</v>
      </c>
      <c r="E37" s="19">
        <v>0</v>
      </c>
      <c r="F37" s="40">
        <f ca="1"/>
        <v>0</v>
      </c>
      <c r="G37" s="35">
        <f ca="1"/>
        <v>1</v>
      </c>
      <c r="H37" s="19">
        <v>0</v>
      </c>
    </row>
    <row r="38" spans="3:10" ht="15.75" thickBot="1" x14ac:dyDescent="0.3">
      <c r="C38" s="20">
        <v>0</v>
      </c>
      <c r="D38" s="21">
        <v>0</v>
      </c>
      <c r="E38" s="22">
        <v>0</v>
      </c>
      <c r="F38" s="20">
        <v>0</v>
      </c>
      <c r="G38" s="21">
        <v>0</v>
      </c>
      <c r="H38" s="38">
        <v>1</v>
      </c>
    </row>
    <row r="40" spans="3:10" ht="19.5" thickBot="1" x14ac:dyDescent="0.4">
      <c r="C40" t="s">
        <v>52</v>
      </c>
    </row>
    <row r="41" spans="3:10" x14ac:dyDescent="0.25">
      <c r="C41" s="43">
        <f t="array" aca="1" ref="C41:H46" ca="1">MMULT(C25:H30,C16:H21)</f>
        <v>18000</v>
      </c>
      <c r="D41" s="44">
        <f ca="1"/>
        <v>0</v>
      </c>
      <c r="E41" s="45">
        <f ca="1"/>
        <v>0</v>
      </c>
      <c r="F41" s="43">
        <f ca="1"/>
        <v>-18000</v>
      </c>
      <c r="G41" s="44">
        <f ca="1"/>
        <v>0</v>
      </c>
      <c r="H41" s="45">
        <f ca="1"/>
        <v>0</v>
      </c>
    </row>
    <row r="42" spans="3:10" x14ac:dyDescent="0.25">
      <c r="C42" s="46">
        <f ca="1"/>
        <v>0</v>
      </c>
      <c r="D42" s="47">
        <f ca="1"/>
        <v>500</v>
      </c>
      <c r="E42" s="48">
        <f ca="1"/>
        <v>-1500</v>
      </c>
      <c r="F42" s="46">
        <f ca="1"/>
        <v>0</v>
      </c>
      <c r="G42" s="47">
        <f ca="1"/>
        <v>-500</v>
      </c>
      <c r="H42" s="48">
        <f ca="1"/>
        <v>-1500</v>
      </c>
    </row>
    <row r="43" spans="3:10" ht="15.75" thickBot="1" x14ac:dyDescent="0.3">
      <c r="C43" s="49">
        <f ca="1"/>
        <v>0</v>
      </c>
      <c r="D43" s="50">
        <f ca="1"/>
        <v>-1500</v>
      </c>
      <c r="E43" s="51">
        <f ca="1"/>
        <v>6000</v>
      </c>
      <c r="F43" s="49">
        <f ca="1"/>
        <v>0</v>
      </c>
      <c r="G43" s="50">
        <f ca="1"/>
        <v>1500</v>
      </c>
      <c r="H43" s="51">
        <f ca="1"/>
        <v>3000</v>
      </c>
    </row>
    <row r="44" spans="3:10" x14ac:dyDescent="0.25">
      <c r="C44" s="43">
        <f ca="1"/>
        <v>-18000</v>
      </c>
      <c r="D44" s="44">
        <f ca="1"/>
        <v>0</v>
      </c>
      <c r="E44" s="45">
        <f ca="1"/>
        <v>0</v>
      </c>
      <c r="F44" s="43">
        <f ca="1"/>
        <v>18000</v>
      </c>
      <c r="G44" s="44">
        <f ca="1"/>
        <v>0</v>
      </c>
      <c r="H44" s="45">
        <f ca="1"/>
        <v>0</v>
      </c>
    </row>
    <row r="45" spans="3:10" x14ac:dyDescent="0.25">
      <c r="C45" s="46">
        <f ca="1"/>
        <v>0</v>
      </c>
      <c r="D45" s="47">
        <f ca="1"/>
        <v>-500</v>
      </c>
      <c r="E45" s="48">
        <f ca="1"/>
        <v>1500</v>
      </c>
      <c r="F45" s="46">
        <f ca="1"/>
        <v>0</v>
      </c>
      <c r="G45" s="47">
        <f ca="1"/>
        <v>500</v>
      </c>
      <c r="H45" s="48">
        <f ca="1"/>
        <v>1500</v>
      </c>
    </row>
    <row r="46" spans="3:10" ht="15.75" thickBot="1" x14ac:dyDescent="0.3">
      <c r="C46" s="49">
        <f ca="1"/>
        <v>0</v>
      </c>
      <c r="D46" s="50">
        <f ca="1"/>
        <v>-1500</v>
      </c>
      <c r="E46" s="51">
        <f ca="1"/>
        <v>3000</v>
      </c>
      <c r="F46" s="49">
        <f ca="1"/>
        <v>0</v>
      </c>
      <c r="G46" s="50">
        <f ca="1"/>
        <v>1500</v>
      </c>
      <c r="H46" s="51">
        <f ca="1"/>
        <v>6000</v>
      </c>
    </row>
    <row r="48" spans="3:10" ht="19.5" thickBot="1" x14ac:dyDescent="0.4">
      <c r="C48" t="s">
        <v>53</v>
      </c>
      <c r="J48" s="4" t="s">
        <v>95</v>
      </c>
    </row>
    <row r="49" spans="2:10" x14ac:dyDescent="0.25">
      <c r="C49" s="43">
        <f t="array" aca="1" ref="C49:H54" ca="1">MMULT(C41:H46,C33:H38)</f>
        <v>18000</v>
      </c>
      <c r="D49" s="44">
        <f ca="1"/>
        <v>0</v>
      </c>
      <c r="E49" s="45">
        <f ca="1"/>
        <v>0</v>
      </c>
      <c r="F49" s="43">
        <f ca="1"/>
        <v>-18000</v>
      </c>
      <c r="G49" s="44">
        <f ca="1"/>
        <v>0</v>
      </c>
      <c r="H49" s="45">
        <f ca="1"/>
        <v>0</v>
      </c>
      <c r="J49" s="23">
        <f t="array" aca="1" ref="J49:J54" ca="1">MMULT(C25:H30,J16:J21)</f>
        <v>0</v>
      </c>
    </row>
    <row r="50" spans="2:10" x14ac:dyDescent="0.25">
      <c r="C50" s="46">
        <f ca="1"/>
        <v>0</v>
      </c>
      <c r="D50" s="47">
        <f ca="1"/>
        <v>500</v>
      </c>
      <c r="E50" s="48">
        <f ca="1"/>
        <v>-1500</v>
      </c>
      <c r="F50" s="46">
        <f ca="1"/>
        <v>0</v>
      </c>
      <c r="G50" s="47">
        <f ca="1"/>
        <v>-500</v>
      </c>
      <c r="H50" s="48">
        <f ca="1"/>
        <v>-1500</v>
      </c>
      <c r="J50" s="24">
        <f ca="1"/>
        <v>0</v>
      </c>
    </row>
    <row r="51" spans="2:10" ht="15.75" thickBot="1" x14ac:dyDescent="0.3">
      <c r="C51" s="49">
        <f ca="1"/>
        <v>0</v>
      </c>
      <c r="D51" s="50">
        <f ca="1"/>
        <v>-1500</v>
      </c>
      <c r="E51" s="51">
        <f ca="1"/>
        <v>6000</v>
      </c>
      <c r="F51" s="49">
        <f ca="1"/>
        <v>0</v>
      </c>
      <c r="G51" s="50">
        <f ca="1"/>
        <v>1500</v>
      </c>
      <c r="H51" s="51">
        <f ca="1"/>
        <v>3000</v>
      </c>
      <c r="J51" s="25">
        <f ca="1"/>
        <v>0</v>
      </c>
    </row>
    <row r="52" spans="2:10" x14ac:dyDescent="0.25">
      <c r="C52" s="43">
        <f ca="1"/>
        <v>-18000</v>
      </c>
      <c r="D52" s="44">
        <f ca="1"/>
        <v>0</v>
      </c>
      <c r="E52" s="45">
        <f ca="1"/>
        <v>0</v>
      </c>
      <c r="F52" s="43">
        <f ca="1"/>
        <v>18000</v>
      </c>
      <c r="G52" s="44">
        <f ca="1"/>
        <v>0</v>
      </c>
      <c r="H52" s="45">
        <f ca="1"/>
        <v>0</v>
      </c>
      <c r="J52" s="23">
        <f ca="1"/>
        <v>0</v>
      </c>
    </row>
    <row r="53" spans="2:10" x14ac:dyDescent="0.25">
      <c r="C53" s="46">
        <f ca="1"/>
        <v>0</v>
      </c>
      <c r="D53" s="47">
        <f ca="1"/>
        <v>-500</v>
      </c>
      <c r="E53" s="48">
        <f ca="1"/>
        <v>1500</v>
      </c>
      <c r="F53" s="46">
        <f ca="1"/>
        <v>0</v>
      </c>
      <c r="G53" s="47">
        <f ca="1"/>
        <v>500</v>
      </c>
      <c r="H53" s="48">
        <f ca="1"/>
        <v>1500</v>
      </c>
      <c r="J53" s="24">
        <f ca="1"/>
        <v>0</v>
      </c>
    </row>
    <row r="54" spans="2:10" ht="15.75" thickBot="1" x14ac:dyDescent="0.3">
      <c r="C54" s="49">
        <f ca="1"/>
        <v>0</v>
      </c>
      <c r="D54" s="50">
        <f ca="1"/>
        <v>-1500</v>
      </c>
      <c r="E54" s="51">
        <f ca="1"/>
        <v>3000</v>
      </c>
      <c r="F54" s="49">
        <f ca="1"/>
        <v>0</v>
      </c>
      <c r="G54" s="50">
        <f ca="1"/>
        <v>1500</v>
      </c>
      <c r="H54" s="51">
        <f ca="1"/>
        <v>6000</v>
      </c>
      <c r="J54" s="25">
        <f ca="1"/>
        <v>0</v>
      </c>
    </row>
    <row r="57" spans="2:10" x14ac:dyDescent="0.25">
      <c r="B57" s="2" t="s">
        <v>54</v>
      </c>
      <c r="F57" s="84" t="s">
        <v>81</v>
      </c>
    </row>
    <row r="59" spans="2:10" ht="19.5" thickBot="1" x14ac:dyDescent="0.4">
      <c r="C59" t="s">
        <v>55</v>
      </c>
      <c r="D59" s="5" t="s">
        <v>57</v>
      </c>
      <c r="G59" s="5" t="s">
        <v>58</v>
      </c>
      <c r="J59" t="s">
        <v>60</v>
      </c>
    </row>
    <row r="60" spans="2:10" x14ac:dyDescent="0.25">
      <c r="B60" s="75">
        <v>1</v>
      </c>
      <c r="C60" s="55">
        <f ca="1">IF(B60=$C$6,1,0)</f>
        <v>1</v>
      </c>
      <c r="D60" s="56">
        <v>0</v>
      </c>
      <c r="E60" s="57">
        <v>0</v>
      </c>
      <c r="F60" s="55">
        <f ca="1">IF(B60=$C$7,1,0)</f>
        <v>0</v>
      </c>
      <c r="G60" s="56">
        <v>0</v>
      </c>
      <c r="H60" s="58">
        <v>0</v>
      </c>
      <c r="J60" s="23">
        <f t="array" aca="1" ref="J60:J71" ca="1">MMULT(C60:H71,J49:J54)</f>
        <v>0</v>
      </c>
    </row>
    <row r="61" spans="2:10" x14ac:dyDescent="0.25">
      <c r="B61" s="75"/>
      <c r="C61" s="59">
        <v>0</v>
      </c>
      <c r="D61" s="60">
        <f ca="1">C60</f>
        <v>1</v>
      </c>
      <c r="E61" s="61">
        <v>0</v>
      </c>
      <c r="F61" s="59">
        <v>0</v>
      </c>
      <c r="G61" s="60">
        <f ca="1">F60</f>
        <v>0</v>
      </c>
      <c r="H61" s="62">
        <v>0</v>
      </c>
      <c r="J61" s="24">
        <f ca="1"/>
        <v>0</v>
      </c>
    </row>
    <row r="62" spans="2:10" ht="15.75" thickBot="1" x14ac:dyDescent="0.3">
      <c r="B62" s="75"/>
      <c r="C62" s="63">
        <v>0</v>
      </c>
      <c r="D62" s="64">
        <v>0</v>
      </c>
      <c r="E62" s="65">
        <f ca="1">C60</f>
        <v>1</v>
      </c>
      <c r="F62" s="66">
        <v>0</v>
      </c>
      <c r="G62" s="67">
        <v>0</v>
      </c>
      <c r="H62" s="68">
        <f ca="1">F60</f>
        <v>0</v>
      </c>
      <c r="J62" s="25">
        <f ca="1"/>
        <v>0</v>
      </c>
    </row>
    <row r="63" spans="2:10" x14ac:dyDescent="0.25">
      <c r="B63" s="75">
        <v>2</v>
      </c>
      <c r="C63" s="55">
        <f ca="1">IF(B63=$C$6,1,0)</f>
        <v>0</v>
      </c>
      <c r="D63" s="56">
        <v>0</v>
      </c>
      <c r="E63" s="57">
        <v>0</v>
      </c>
      <c r="F63" s="55">
        <f ca="1">IF(B63=$C$7,1,0)</f>
        <v>1</v>
      </c>
      <c r="G63" s="56">
        <v>0</v>
      </c>
      <c r="H63" s="58">
        <v>0</v>
      </c>
      <c r="J63" s="23">
        <f ca="1"/>
        <v>0</v>
      </c>
    </row>
    <row r="64" spans="2:10" x14ac:dyDescent="0.25">
      <c r="B64" s="75"/>
      <c r="C64" s="59">
        <v>0</v>
      </c>
      <c r="D64" s="60">
        <f ca="1">C63</f>
        <v>0</v>
      </c>
      <c r="E64" s="61">
        <v>0</v>
      </c>
      <c r="F64" s="59">
        <v>0</v>
      </c>
      <c r="G64" s="60">
        <f ca="1">F63</f>
        <v>1</v>
      </c>
      <c r="H64" s="62">
        <v>0</v>
      </c>
      <c r="J64" s="24">
        <f ca="1"/>
        <v>0</v>
      </c>
    </row>
    <row r="65" spans="2:14" ht="15.75" thickBot="1" x14ac:dyDescent="0.3">
      <c r="B65" s="75"/>
      <c r="C65" s="66">
        <v>0</v>
      </c>
      <c r="D65" s="67">
        <v>0</v>
      </c>
      <c r="E65" s="69">
        <f ca="1">C63</f>
        <v>0</v>
      </c>
      <c r="F65" s="66">
        <v>0</v>
      </c>
      <c r="G65" s="67">
        <v>0</v>
      </c>
      <c r="H65" s="68">
        <f ca="1">F63</f>
        <v>1</v>
      </c>
      <c r="J65" s="25">
        <f ca="1"/>
        <v>0</v>
      </c>
    </row>
    <row r="66" spans="2:14" x14ac:dyDescent="0.25">
      <c r="B66" s="75">
        <v>3</v>
      </c>
      <c r="C66" s="55">
        <f ca="1">IF(B66=$C$6,1,0)</f>
        <v>0</v>
      </c>
      <c r="D66" s="56">
        <v>0</v>
      </c>
      <c r="E66" s="58">
        <v>0</v>
      </c>
      <c r="F66" s="70">
        <f ca="1">IF(B66=$C$7,1,0)</f>
        <v>0</v>
      </c>
      <c r="G66" s="71">
        <v>0</v>
      </c>
      <c r="H66" s="72">
        <v>0</v>
      </c>
      <c r="J66" s="23">
        <f ca="1"/>
        <v>0</v>
      </c>
    </row>
    <row r="67" spans="2:14" x14ac:dyDescent="0.25">
      <c r="B67" s="75"/>
      <c r="C67" s="59">
        <v>0</v>
      </c>
      <c r="D67" s="60">
        <f ca="1">C66</f>
        <v>0</v>
      </c>
      <c r="E67" s="62">
        <v>0</v>
      </c>
      <c r="F67" s="73">
        <v>0</v>
      </c>
      <c r="G67" s="60">
        <f ca="1">F66</f>
        <v>0</v>
      </c>
      <c r="H67" s="62">
        <v>0</v>
      </c>
      <c r="J67" s="24">
        <f ca="1"/>
        <v>0</v>
      </c>
    </row>
    <row r="68" spans="2:14" ht="15.75" thickBot="1" x14ac:dyDescent="0.3">
      <c r="B68" s="75"/>
      <c r="C68" s="66">
        <v>0</v>
      </c>
      <c r="D68" s="67">
        <v>0</v>
      </c>
      <c r="E68" s="68">
        <f ca="1">C66</f>
        <v>0</v>
      </c>
      <c r="F68" s="74">
        <v>0</v>
      </c>
      <c r="G68" s="67">
        <v>0</v>
      </c>
      <c r="H68" s="68">
        <f ca="1">F66</f>
        <v>0</v>
      </c>
      <c r="J68" s="25">
        <f ca="1"/>
        <v>0</v>
      </c>
    </row>
    <row r="69" spans="2:14" x14ac:dyDescent="0.25">
      <c r="B69" s="75">
        <v>4</v>
      </c>
      <c r="C69" s="55">
        <f ca="1">IF(B69=$C$6,1,0)</f>
        <v>0</v>
      </c>
      <c r="D69" s="56">
        <v>0</v>
      </c>
      <c r="E69" s="58">
        <v>0</v>
      </c>
      <c r="F69" s="70">
        <f ca="1">IF(B69=$C$7,1,0)</f>
        <v>0</v>
      </c>
      <c r="G69" s="71">
        <v>0</v>
      </c>
      <c r="H69" s="72">
        <v>0</v>
      </c>
      <c r="J69" s="23">
        <f ca="1"/>
        <v>0</v>
      </c>
    </row>
    <row r="70" spans="2:14" x14ac:dyDescent="0.25">
      <c r="C70" s="59">
        <v>0</v>
      </c>
      <c r="D70" s="60">
        <f ca="1">C69</f>
        <v>0</v>
      </c>
      <c r="E70" s="62">
        <v>0</v>
      </c>
      <c r="F70" s="73">
        <v>0</v>
      </c>
      <c r="G70" s="60">
        <f ca="1">F69</f>
        <v>0</v>
      </c>
      <c r="H70" s="62">
        <v>0</v>
      </c>
      <c r="J70" s="24">
        <f ca="1"/>
        <v>0</v>
      </c>
    </row>
    <row r="71" spans="2:14" ht="15.75" thickBot="1" x14ac:dyDescent="0.3">
      <c r="C71" s="66">
        <v>0</v>
      </c>
      <c r="D71" s="67">
        <v>0</v>
      </c>
      <c r="E71" s="68">
        <f ca="1">C69</f>
        <v>0</v>
      </c>
      <c r="F71" s="74">
        <v>0</v>
      </c>
      <c r="G71" s="67">
        <v>0</v>
      </c>
      <c r="H71" s="68">
        <f ca="1">F69</f>
        <v>0</v>
      </c>
      <c r="J71" s="25">
        <f ca="1"/>
        <v>0</v>
      </c>
    </row>
    <row r="73" spans="2:14" ht="18" thickBot="1" x14ac:dyDescent="0.3">
      <c r="C73" t="s">
        <v>56</v>
      </c>
      <c r="D73" s="76">
        <v>1</v>
      </c>
      <c r="E73" s="75"/>
      <c r="F73" s="75"/>
      <c r="G73" s="76">
        <v>2</v>
      </c>
      <c r="H73" s="75"/>
      <c r="I73" s="75"/>
      <c r="J73" s="75">
        <v>3</v>
      </c>
      <c r="K73" s="75"/>
      <c r="L73" s="75"/>
      <c r="M73" s="75">
        <v>4</v>
      </c>
    </row>
    <row r="74" spans="2:14" x14ac:dyDescent="0.25">
      <c r="C74" s="53">
        <f t="array" ref="C74:N79" ca="1">TRANSPOSE(C60:H71)</f>
        <v>1</v>
      </c>
      <c r="D74" s="28">
        <v>0</v>
      </c>
      <c r="E74" s="29">
        <v>0</v>
      </c>
      <c r="F74" s="53">
        <f ca="1"/>
        <v>0</v>
      </c>
      <c r="G74" s="28">
        <v>0</v>
      </c>
      <c r="H74" s="29">
        <v>0</v>
      </c>
      <c r="I74" s="53">
        <f ca="1"/>
        <v>0</v>
      </c>
      <c r="J74" s="28">
        <v>0</v>
      </c>
      <c r="K74" s="29">
        <v>0</v>
      </c>
      <c r="L74" s="53">
        <f ca="1"/>
        <v>0</v>
      </c>
      <c r="M74" s="28">
        <v>0</v>
      </c>
      <c r="N74" s="29">
        <v>0</v>
      </c>
    </row>
    <row r="75" spans="2:14" x14ac:dyDescent="0.25">
      <c r="B75" s="5" t="s">
        <v>57</v>
      </c>
      <c r="C75" s="30">
        <v>0</v>
      </c>
      <c r="D75" s="52">
        <f ca="1"/>
        <v>1</v>
      </c>
      <c r="E75" s="31">
        <v>0</v>
      </c>
      <c r="F75" s="30">
        <v>0</v>
      </c>
      <c r="G75" s="52">
        <f ca="1"/>
        <v>0</v>
      </c>
      <c r="H75" s="31">
        <v>0</v>
      </c>
      <c r="I75" s="30">
        <v>0</v>
      </c>
      <c r="J75" s="52">
        <f ca="1"/>
        <v>0</v>
      </c>
      <c r="K75" s="31">
        <v>0</v>
      </c>
      <c r="L75" s="30">
        <v>0</v>
      </c>
      <c r="M75" s="52">
        <f ca="1"/>
        <v>0</v>
      </c>
      <c r="N75" s="31">
        <v>0</v>
      </c>
    </row>
    <row r="76" spans="2:14" ht="15.75" thickBot="1" x14ac:dyDescent="0.3">
      <c r="C76" s="32">
        <v>0</v>
      </c>
      <c r="D76" s="33">
        <v>0</v>
      </c>
      <c r="E76" s="54">
        <f ca="1"/>
        <v>1</v>
      </c>
      <c r="F76" s="32">
        <v>0</v>
      </c>
      <c r="G76" s="33">
        <v>0</v>
      </c>
      <c r="H76" s="54">
        <f ca="1"/>
        <v>0</v>
      </c>
      <c r="I76" s="32">
        <v>0</v>
      </c>
      <c r="J76" s="33">
        <v>0</v>
      </c>
      <c r="K76" s="54">
        <f ca="1"/>
        <v>0</v>
      </c>
      <c r="L76" s="32">
        <v>0</v>
      </c>
      <c r="M76" s="33">
        <v>0</v>
      </c>
      <c r="N76" s="54">
        <f ca="1"/>
        <v>0</v>
      </c>
    </row>
    <row r="77" spans="2:14" x14ac:dyDescent="0.25">
      <c r="C77" s="53">
        <f ca="1"/>
        <v>0</v>
      </c>
      <c r="D77" s="28">
        <v>0</v>
      </c>
      <c r="E77" s="29">
        <v>0</v>
      </c>
      <c r="F77" s="53">
        <f ca="1"/>
        <v>1</v>
      </c>
      <c r="G77" s="28">
        <v>0</v>
      </c>
      <c r="H77" s="29">
        <v>0</v>
      </c>
      <c r="I77" s="53">
        <f ca="1"/>
        <v>0</v>
      </c>
      <c r="J77" s="28">
        <v>0</v>
      </c>
      <c r="K77" s="29">
        <v>0</v>
      </c>
      <c r="L77" s="53">
        <f ca="1"/>
        <v>0</v>
      </c>
      <c r="M77" s="28">
        <v>0</v>
      </c>
      <c r="N77" s="29">
        <v>0</v>
      </c>
    </row>
    <row r="78" spans="2:14" x14ac:dyDescent="0.25">
      <c r="B78" s="5" t="s">
        <v>58</v>
      </c>
      <c r="C78" s="30">
        <v>0</v>
      </c>
      <c r="D78" s="52">
        <f ca="1"/>
        <v>0</v>
      </c>
      <c r="E78" s="31">
        <v>0</v>
      </c>
      <c r="F78" s="30">
        <v>0</v>
      </c>
      <c r="G78" s="52">
        <f ca="1"/>
        <v>1</v>
      </c>
      <c r="H78" s="31">
        <v>0</v>
      </c>
      <c r="I78" s="30">
        <v>0</v>
      </c>
      <c r="J78" s="52">
        <f ca="1"/>
        <v>0</v>
      </c>
      <c r="K78" s="31">
        <v>0</v>
      </c>
      <c r="L78" s="30">
        <v>0</v>
      </c>
      <c r="M78" s="52">
        <f ca="1"/>
        <v>0</v>
      </c>
      <c r="N78" s="31">
        <v>0</v>
      </c>
    </row>
    <row r="79" spans="2:14" ht="15.75" thickBot="1" x14ac:dyDescent="0.3">
      <c r="C79" s="32">
        <v>0</v>
      </c>
      <c r="D79" s="33">
        <v>0</v>
      </c>
      <c r="E79" s="54">
        <f ca="1"/>
        <v>0</v>
      </c>
      <c r="F79" s="32">
        <v>0</v>
      </c>
      <c r="G79" s="33">
        <v>0</v>
      </c>
      <c r="H79" s="54">
        <f ca="1"/>
        <v>1</v>
      </c>
      <c r="I79" s="32">
        <v>0</v>
      </c>
      <c r="J79" s="33">
        <v>0</v>
      </c>
      <c r="K79" s="54">
        <f ca="1"/>
        <v>0</v>
      </c>
      <c r="L79" s="32">
        <v>0</v>
      </c>
      <c r="M79" s="33">
        <v>0</v>
      </c>
      <c r="N79" s="54">
        <f ca="1"/>
        <v>0</v>
      </c>
    </row>
    <row r="81" spans="2:14" ht="19.5" thickBot="1" x14ac:dyDescent="0.4">
      <c r="C81" t="s">
        <v>96</v>
      </c>
      <c r="D81" s="5" t="s">
        <v>57</v>
      </c>
      <c r="G81" s="5" t="s">
        <v>58</v>
      </c>
    </row>
    <row r="82" spans="2:14" x14ac:dyDescent="0.25">
      <c r="B82" s="75"/>
      <c r="C82" s="43">
        <f t="array" aca="1" ref="C82:H93" ca="1">MMULT(C60:H71,C49:H54)</f>
        <v>18000</v>
      </c>
      <c r="D82" s="44">
        <f ca="1"/>
        <v>0</v>
      </c>
      <c r="E82" s="45">
        <f ca="1"/>
        <v>0</v>
      </c>
      <c r="F82" s="43">
        <f ca="1"/>
        <v>-18000</v>
      </c>
      <c r="G82" s="44">
        <f ca="1"/>
        <v>0</v>
      </c>
      <c r="H82" s="45">
        <f ca="1"/>
        <v>0</v>
      </c>
    </row>
    <row r="83" spans="2:14" x14ac:dyDescent="0.25">
      <c r="B83" s="75">
        <v>1</v>
      </c>
      <c r="C83" s="46">
        <f ca="1"/>
        <v>0</v>
      </c>
      <c r="D83" s="47">
        <f ca="1"/>
        <v>500</v>
      </c>
      <c r="E83" s="48">
        <f ca="1"/>
        <v>-1500</v>
      </c>
      <c r="F83" s="46">
        <f ca="1"/>
        <v>0</v>
      </c>
      <c r="G83" s="47">
        <f ca="1"/>
        <v>-500</v>
      </c>
      <c r="H83" s="48">
        <f ca="1"/>
        <v>-1500</v>
      </c>
    </row>
    <row r="84" spans="2:14" ht="15.75" thickBot="1" x14ac:dyDescent="0.3">
      <c r="B84" s="75"/>
      <c r="C84" s="49">
        <f ca="1"/>
        <v>0</v>
      </c>
      <c r="D84" s="50">
        <f ca="1"/>
        <v>-1500</v>
      </c>
      <c r="E84" s="51">
        <f ca="1"/>
        <v>6000</v>
      </c>
      <c r="F84" s="49">
        <f ca="1"/>
        <v>0</v>
      </c>
      <c r="G84" s="50">
        <f ca="1"/>
        <v>1500</v>
      </c>
      <c r="H84" s="51">
        <f ca="1"/>
        <v>3000</v>
      </c>
    </row>
    <row r="85" spans="2:14" x14ac:dyDescent="0.25">
      <c r="B85" s="75"/>
      <c r="C85" s="43">
        <f ca="1"/>
        <v>-18000</v>
      </c>
      <c r="D85" s="44">
        <f ca="1"/>
        <v>0</v>
      </c>
      <c r="E85" s="45">
        <f ca="1"/>
        <v>0</v>
      </c>
      <c r="F85" s="43">
        <f ca="1"/>
        <v>18000</v>
      </c>
      <c r="G85" s="44">
        <f ca="1"/>
        <v>0</v>
      </c>
      <c r="H85" s="45">
        <f ca="1"/>
        <v>0</v>
      </c>
    </row>
    <row r="86" spans="2:14" x14ac:dyDescent="0.25">
      <c r="B86" s="75">
        <v>2</v>
      </c>
      <c r="C86" s="46">
        <f ca="1"/>
        <v>0</v>
      </c>
      <c r="D86" s="47">
        <f ca="1"/>
        <v>-500</v>
      </c>
      <c r="E86" s="48">
        <f ca="1"/>
        <v>1500</v>
      </c>
      <c r="F86" s="46">
        <f ca="1"/>
        <v>0</v>
      </c>
      <c r="G86" s="47">
        <f ca="1"/>
        <v>500</v>
      </c>
      <c r="H86" s="48">
        <f ca="1"/>
        <v>1500</v>
      </c>
    </row>
    <row r="87" spans="2:14" ht="15.75" thickBot="1" x14ac:dyDescent="0.3">
      <c r="B87" s="75"/>
      <c r="C87" s="49">
        <f ca="1"/>
        <v>0</v>
      </c>
      <c r="D87" s="50">
        <f ca="1"/>
        <v>-1500</v>
      </c>
      <c r="E87" s="51">
        <f ca="1"/>
        <v>3000</v>
      </c>
      <c r="F87" s="49">
        <f ca="1"/>
        <v>0</v>
      </c>
      <c r="G87" s="50">
        <f ca="1"/>
        <v>1500</v>
      </c>
      <c r="H87" s="51">
        <f ca="1"/>
        <v>6000</v>
      </c>
    </row>
    <row r="88" spans="2:14" x14ac:dyDescent="0.25">
      <c r="B88" s="75"/>
      <c r="C88" s="43">
        <f ca="1"/>
        <v>0</v>
      </c>
      <c r="D88" s="44">
        <f ca="1"/>
        <v>0</v>
      </c>
      <c r="E88" s="45">
        <f ca="1"/>
        <v>0</v>
      </c>
      <c r="F88" s="43">
        <f ca="1"/>
        <v>0</v>
      </c>
      <c r="G88" s="44">
        <f ca="1"/>
        <v>0</v>
      </c>
      <c r="H88" s="45">
        <f ca="1"/>
        <v>0</v>
      </c>
    </row>
    <row r="89" spans="2:14" x14ac:dyDescent="0.25">
      <c r="B89" s="75">
        <v>3</v>
      </c>
      <c r="C89" s="46">
        <f ca="1"/>
        <v>0</v>
      </c>
      <c r="D89" s="47">
        <f ca="1"/>
        <v>0</v>
      </c>
      <c r="E89" s="48">
        <f ca="1"/>
        <v>0</v>
      </c>
      <c r="F89" s="46">
        <f ca="1"/>
        <v>0</v>
      </c>
      <c r="G89" s="47">
        <f ca="1"/>
        <v>0</v>
      </c>
      <c r="H89" s="48">
        <f ca="1"/>
        <v>0</v>
      </c>
    </row>
    <row r="90" spans="2:14" ht="15.75" thickBot="1" x14ac:dyDescent="0.3">
      <c r="B90" s="75"/>
      <c r="C90" s="49">
        <f ca="1"/>
        <v>0</v>
      </c>
      <c r="D90" s="50">
        <f ca="1"/>
        <v>0</v>
      </c>
      <c r="E90" s="51">
        <f ca="1"/>
        <v>0</v>
      </c>
      <c r="F90" s="49">
        <f ca="1"/>
        <v>0</v>
      </c>
      <c r="G90" s="50">
        <f ca="1"/>
        <v>0</v>
      </c>
      <c r="H90" s="51">
        <f ca="1"/>
        <v>0</v>
      </c>
    </row>
    <row r="91" spans="2:14" x14ac:dyDescent="0.25">
      <c r="B91" s="75"/>
      <c r="C91" s="43">
        <f ca="1"/>
        <v>0</v>
      </c>
      <c r="D91" s="44">
        <f ca="1"/>
        <v>0</v>
      </c>
      <c r="E91" s="45">
        <f ca="1"/>
        <v>0</v>
      </c>
      <c r="F91" s="43">
        <f ca="1"/>
        <v>0</v>
      </c>
      <c r="G91" s="44">
        <f ca="1"/>
        <v>0</v>
      </c>
      <c r="H91" s="45">
        <f ca="1"/>
        <v>0</v>
      </c>
    </row>
    <row r="92" spans="2:14" x14ac:dyDescent="0.25">
      <c r="B92" s="75">
        <v>4</v>
      </c>
      <c r="C92" s="46">
        <f ca="1"/>
        <v>0</v>
      </c>
      <c r="D92" s="47">
        <f ca="1"/>
        <v>0</v>
      </c>
      <c r="E92" s="48">
        <f ca="1"/>
        <v>0</v>
      </c>
      <c r="F92" s="46">
        <f ca="1"/>
        <v>0</v>
      </c>
      <c r="G92" s="47">
        <f ca="1"/>
        <v>0</v>
      </c>
      <c r="H92" s="48">
        <f ca="1"/>
        <v>0</v>
      </c>
    </row>
    <row r="93" spans="2:14" ht="15.75" thickBot="1" x14ac:dyDescent="0.3">
      <c r="B93" s="75"/>
      <c r="C93" s="49">
        <f ca="1"/>
        <v>0</v>
      </c>
      <c r="D93" s="50">
        <f ca="1"/>
        <v>0</v>
      </c>
      <c r="E93" s="51">
        <f ca="1"/>
        <v>0</v>
      </c>
      <c r="F93" s="49">
        <f ca="1"/>
        <v>0</v>
      </c>
      <c r="G93" s="50">
        <f ca="1"/>
        <v>0</v>
      </c>
      <c r="H93" s="51">
        <f ca="1"/>
        <v>0</v>
      </c>
    </row>
    <row r="95" spans="2:14" ht="21.75" thickBot="1" x14ac:dyDescent="0.4">
      <c r="C95" s="77" t="s">
        <v>97</v>
      </c>
      <c r="D95" s="75"/>
      <c r="E95" s="75"/>
      <c r="F95" s="75"/>
      <c r="G95" s="75">
        <v>2</v>
      </c>
      <c r="H95" s="75"/>
      <c r="I95" s="75"/>
      <c r="J95" s="75">
        <v>3</v>
      </c>
      <c r="K95" s="75"/>
      <c r="L95" s="75"/>
      <c r="M95" s="75">
        <v>4</v>
      </c>
    </row>
    <row r="96" spans="2:14" x14ac:dyDescent="0.25">
      <c r="B96" s="75"/>
      <c r="C96" s="43">
        <f t="array" aca="1" ref="C96:N107" ca="1">MMULT(C82:H93,C74:N79)</f>
        <v>18000</v>
      </c>
      <c r="D96" s="44">
        <f ca="1"/>
        <v>0</v>
      </c>
      <c r="E96" s="45">
        <f ca="1"/>
        <v>0</v>
      </c>
      <c r="F96" s="43">
        <f ca="1"/>
        <v>-18000</v>
      </c>
      <c r="G96" s="44">
        <f ca="1"/>
        <v>0</v>
      </c>
      <c r="H96" s="45">
        <f ca="1"/>
        <v>0</v>
      </c>
      <c r="I96" s="43">
        <f ca="1"/>
        <v>0</v>
      </c>
      <c r="J96" s="44">
        <f ca="1"/>
        <v>0</v>
      </c>
      <c r="K96" s="45">
        <f ca="1"/>
        <v>0</v>
      </c>
      <c r="L96" s="43">
        <f ca="1"/>
        <v>0</v>
      </c>
      <c r="M96" s="44">
        <f ca="1"/>
        <v>0</v>
      </c>
      <c r="N96" s="45">
        <f ca="1"/>
        <v>0</v>
      </c>
    </row>
    <row r="97" spans="2:14" x14ac:dyDescent="0.25">
      <c r="B97" s="75">
        <v>1</v>
      </c>
      <c r="C97" s="46">
        <f ca="1"/>
        <v>0</v>
      </c>
      <c r="D97" s="47">
        <f ca="1"/>
        <v>500</v>
      </c>
      <c r="E97" s="48">
        <f ca="1"/>
        <v>-1500</v>
      </c>
      <c r="F97" s="46">
        <f ca="1"/>
        <v>0</v>
      </c>
      <c r="G97" s="47">
        <f ca="1"/>
        <v>-500</v>
      </c>
      <c r="H97" s="48">
        <f ca="1"/>
        <v>-1500</v>
      </c>
      <c r="I97" s="46">
        <f ca="1"/>
        <v>0</v>
      </c>
      <c r="J97" s="47">
        <f ca="1"/>
        <v>0</v>
      </c>
      <c r="K97" s="48">
        <f ca="1"/>
        <v>0</v>
      </c>
      <c r="L97" s="46">
        <f ca="1"/>
        <v>0</v>
      </c>
      <c r="M97" s="47">
        <f ca="1"/>
        <v>0</v>
      </c>
      <c r="N97" s="48">
        <f ca="1"/>
        <v>0</v>
      </c>
    </row>
    <row r="98" spans="2:14" ht="15.75" thickBot="1" x14ac:dyDescent="0.3">
      <c r="B98" s="75"/>
      <c r="C98" s="49">
        <f ca="1"/>
        <v>0</v>
      </c>
      <c r="D98" s="50">
        <f ca="1"/>
        <v>-1500</v>
      </c>
      <c r="E98" s="51">
        <f ca="1"/>
        <v>6000</v>
      </c>
      <c r="F98" s="49">
        <f ca="1"/>
        <v>0</v>
      </c>
      <c r="G98" s="50">
        <f ca="1"/>
        <v>1500</v>
      </c>
      <c r="H98" s="51">
        <f ca="1"/>
        <v>3000</v>
      </c>
      <c r="I98" s="49">
        <f ca="1"/>
        <v>0</v>
      </c>
      <c r="J98" s="50">
        <f ca="1"/>
        <v>0</v>
      </c>
      <c r="K98" s="51">
        <f ca="1"/>
        <v>0</v>
      </c>
      <c r="L98" s="49">
        <f ca="1"/>
        <v>0</v>
      </c>
      <c r="M98" s="50">
        <f ca="1"/>
        <v>0</v>
      </c>
      <c r="N98" s="51">
        <f ca="1"/>
        <v>0</v>
      </c>
    </row>
    <row r="99" spans="2:14" x14ac:dyDescent="0.25">
      <c r="B99" s="75"/>
      <c r="C99" s="43">
        <f ca="1"/>
        <v>-18000</v>
      </c>
      <c r="D99" s="44">
        <f ca="1"/>
        <v>0</v>
      </c>
      <c r="E99" s="45">
        <f ca="1"/>
        <v>0</v>
      </c>
      <c r="F99" s="43">
        <f ca="1"/>
        <v>18000</v>
      </c>
      <c r="G99" s="44">
        <f ca="1"/>
        <v>0</v>
      </c>
      <c r="H99" s="45">
        <f ca="1"/>
        <v>0</v>
      </c>
      <c r="I99" s="43">
        <f ca="1"/>
        <v>0</v>
      </c>
      <c r="J99" s="44">
        <f ca="1"/>
        <v>0</v>
      </c>
      <c r="K99" s="45">
        <f ca="1"/>
        <v>0</v>
      </c>
      <c r="L99" s="43">
        <f ca="1"/>
        <v>0</v>
      </c>
      <c r="M99" s="44">
        <f ca="1"/>
        <v>0</v>
      </c>
      <c r="N99" s="45">
        <f ca="1"/>
        <v>0</v>
      </c>
    </row>
    <row r="100" spans="2:14" x14ac:dyDescent="0.25">
      <c r="B100" s="75">
        <v>2</v>
      </c>
      <c r="C100" s="46">
        <f ca="1"/>
        <v>0</v>
      </c>
      <c r="D100" s="47">
        <f ca="1"/>
        <v>-500</v>
      </c>
      <c r="E100" s="48">
        <f ca="1"/>
        <v>1500</v>
      </c>
      <c r="F100" s="46">
        <f ca="1"/>
        <v>0</v>
      </c>
      <c r="G100" s="47">
        <f ca="1"/>
        <v>500</v>
      </c>
      <c r="H100" s="48">
        <f ca="1"/>
        <v>1500</v>
      </c>
      <c r="I100" s="46">
        <f ca="1"/>
        <v>0</v>
      </c>
      <c r="J100" s="47">
        <f ca="1"/>
        <v>0</v>
      </c>
      <c r="K100" s="48">
        <f ca="1"/>
        <v>0</v>
      </c>
      <c r="L100" s="46">
        <f ca="1"/>
        <v>0</v>
      </c>
      <c r="M100" s="47">
        <f ca="1"/>
        <v>0</v>
      </c>
      <c r="N100" s="48">
        <f ca="1"/>
        <v>0</v>
      </c>
    </row>
    <row r="101" spans="2:14" ht="15.75" thickBot="1" x14ac:dyDescent="0.3">
      <c r="B101" s="75"/>
      <c r="C101" s="49">
        <f ca="1"/>
        <v>0</v>
      </c>
      <c r="D101" s="50">
        <f ca="1"/>
        <v>-1500</v>
      </c>
      <c r="E101" s="51">
        <f ca="1"/>
        <v>3000</v>
      </c>
      <c r="F101" s="49">
        <f ca="1"/>
        <v>0</v>
      </c>
      <c r="G101" s="50">
        <f ca="1"/>
        <v>1500</v>
      </c>
      <c r="H101" s="51">
        <f ca="1"/>
        <v>6000</v>
      </c>
      <c r="I101" s="49">
        <f ca="1"/>
        <v>0</v>
      </c>
      <c r="J101" s="50">
        <f ca="1"/>
        <v>0</v>
      </c>
      <c r="K101" s="51">
        <f ca="1"/>
        <v>0</v>
      </c>
      <c r="L101" s="49">
        <f ca="1"/>
        <v>0</v>
      </c>
      <c r="M101" s="50">
        <f ca="1"/>
        <v>0</v>
      </c>
      <c r="N101" s="51">
        <f ca="1"/>
        <v>0</v>
      </c>
    </row>
    <row r="102" spans="2:14" x14ac:dyDescent="0.25">
      <c r="B102" s="75"/>
      <c r="C102" s="43">
        <f ca="1"/>
        <v>0</v>
      </c>
      <c r="D102" s="44">
        <f ca="1"/>
        <v>0</v>
      </c>
      <c r="E102" s="45">
        <f ca="1"/>
        <v>0</v>
      </c>
      <c r="F102" s="43">
        <f ca="1"/>
        <v>0</v>
      </c>
      <c r="G102" s="44">
        <f ca="1"/>
        <v>0</v>
      </c>
      <c r="H102" s="45">
        <f ca="1"/>
        <v>0</v>
      </c>
      <c r="I102" s="43">
        <f ca="1"/>
        <v>0</v>
      </c>
      <c r="J102" s="44">
        <f ca="1"/>
        <v>0</v>
      </c>
      <c r="K102" s="45">
        <f ca="1"/>
        <v>0</v>
      </c>
      <c r="L102" s="43">
        <f ca="1"/>
        <v>0</v>
      </c>
      <c r="M102" s="44">
        <f ca="1"/>
        <v>0</v>
      </c>
      <c r="N102" s="45">
        <f ca="1"/>
        <v>0</v>
      </c>
    </row>
    <row r="103" spans="2:14" x14ac:dyDescent="0.25">
      <c r="B103" s="75">
        <v>3</v>
      </c>
      <c r="C103" s="46">
        <f ca="1"/>
        <v>0</v>
      </c>
      <c r="D103" s="47">
        <f ca="1"/>
        <v>0</v>
      </c>
      <c r="E103" s="48">
        <f ca="1"/>
        <v>0</v>
      </c>
      <c r="F103" s="46">
        <f ca="1"/>
        <v>0</v>
      </c>
      <c r="G103" s="47">
        <f ca="1"/>
        <v>0</v>
      </c>
      <c r="H103" s="48">
        <f ca="1"/>
        <v>0</v>
      </c>
      <c r="I103" s="46">
        <f ca="1"/>
        <v>0</v>
      </c>
      <c r="J103" s="47">
        <f ca="1"/>
        <v>0</v>
      </c>
      <c r="K103" s="48">
        <f ca="1"/>
        <v>0</v>
      </c>
      <c r="L103" s="46">
        <f ca="1"/>
        <v>0</v>
      </c>
      <c r="M103" s="47">
        <f ca="1"/>
        <v>0</v>
      </c>
      <c r="N103" s="48">
        <f ca="1"/>
        <v>0</v>
      </c>
    </row>
    <row r="104" spans="2:14" ht="15.75" thickBot="1" x14ac:dyDescent="0.3">
      <c r="B104" s="75"/>
      <c r="C104" s="49">
        <f ca="1"/>
        <v>0</v>
      </c>
      <c r="D104" s="50">
        <f ca="1"/>
        <v>0</v>
      </c>
      <c r="E104" s="51">
        <f ca="1"/>
        <v>0</v>
      </c>
      <c r="F104" s="49">
        <f ca="1"/>
        <v>0</v>
      </c>
      <c r="G104" s="50">
        <f ca="1"/>
        <v>0</v>
      </c>
      <c r="H104" s="51">
        <f ca="1"/>
        <v>0</v>
      </c>
      <c r="I104" s="49">
        <f ca="1"/>
        <v>0</v>
      </c>
      <c r="J104" s="50">
        <f ca="1"/>
        <v>0</v>
      </c>
      <c r="K104" s="51">
        <f ca="1"/>
        <v>0</v>
      </c>
      <c r="L104" s="49">
        <f ca="1"/>
        <v>0</v>
      </c>
      <c r="M104" s="50">
        <f ca="1"/>
        <v>0</v>
      </c>
      <c r="N104" s="51">
        <f ca="1"/>
        <v>0</v>
      </c>
    </row>
    <row r="105" spans="2:14" x14ac:dyDescent="0.25">
      <c r="B105" s="75"/>
      <c r="C105" s="43">
        <f ca="1"/>
        <v>0</v>
      </c>
      <c r="D105" s="44">
        <f ca="1"/>
        <v>0</v>
      </c>
      <c r="E105" s="45">
        <f ca="1"/>
        <v>0</v>
      </c>
      <c r="F105" s="43">
        <f ca="1"/>
        <v>0</v>
      </c>
      <c r="G105" s="44">
        <f ca="1"/>
        <v>0</v>
      </c>
      <c r="H105" s="45">
        <f ca="1"/>
        <v>0</v>
      </c>
      <c r="I105" s="43">
        <f ca="1"/>
        <v>0</v>
      </c>
      <c r="J105" s="44">
        <f ca="1"/>
        <v>0</v>
      </c>
      <c r="K105" s="45">
        <f ca="1"/>
        <v>0</v>
      </c>
      <c r="L105" s="43">
        <f ca="1"/>
        <v>0</v>
      </c>
      <c r="M105" s="44">
        <f ca="1"/>
        <v>0</v>
      </c>
      <c r="N105" s="45">
        <f ca="1"/>
        <v>0</v>
      </c>
    </row>
    <row r="106" spans="2:14" x14ac:dyDescent="0.25">
      <c r="B106" s="75">
        <v>4</v>
      </c>
      <c r="C106" s="46">
        <f ca="1"/>
        <v>0</v>
      </c>
      <c r="D106" s="47">
        <f ca="1"/>
        <v>0</v>
      </c>
      <c r="E106" s="48">
        <f ca="1"/>
        <v>0</v>
      </c>
      <c r="F106" s="46">
        <f ca="1"/>
        <v>0</v>
      </c>
      <c r="G106" s="47">
        <f ca="1"/>
        <v>0</v>
      </c>
      <c r="H106" s="48">
        <f ca="1"/>
        <v>0</v>
      </c>
      <c r="I106" s="46">
        <f ca="1"/>
        <v>0</v>
      </c>
      <c r="J106" s="47">
        <f ca="1"/>
        <v>0</v>
      </c>
      <c r="K106" s="48">
        <f ca="1"/>
        <v>0</v>
      </c>
      <c r="L106" s="46">
        <f ca="1"/>
        <v>0</v>
      </c>
      <c r="M106" s="47">
        <f ca="1"/>
        <v>0</v>
      </c>
      <c r="N106" s="48">
        <f ca="1"/>
        <v>0</v>
      </c>
    </row>
    <row r="107" spans="2:14" ht="15.75" thickBot="1" x14ac:dyDescent="0.3">
      <c r="B107" s="75"/>
      <c r="C107" s="49">
        <f ca="1"/>
        <v>0</v>
      </c>
      <c r="D107" s="50">
        <f ca="1"/>
        <v>0</v>
      </c>
      <c r="E107" s="51">
        <f ca="1"/>
        <v>0</v>
      </c>
      <c r="F107" s="49">
        <f ca="1"/>
        <v>0</v>
      </c>
      <c r="G107" s="50">
        <f ca="1"/>
        <v>0</v>
      </c>
      <c r="H107" s="51">
        <f ca="1"/>
        <v>0</v>
      </c>
      <c r="I107" s="49">
        <f ca="1"/>
        <v>0</v>
      </c>
      <c r="J107" s="50">
        <f ca="1"/>
        <v>0</v>
      </c>
      <c r="K107" s="51">
        <f ca="1"/>
        <v>0</v>
      </c>
      <c r="L107" s="49">
        <f ca="1"/>
        <v>0</v>
      </c>
      <c r="M107" s="50">
        <f ca="1"/>
        <v>0</v>
      </c>
      <c r="N107" s="51">
        <f ca="1"/>
        <v>0</v>
      </c>
    </row>
    <row r="110" spans="2:14" x14ac:dyDescent="0.25">
      <c r="B110" s="2" t="s">
        <v>79</v>
      </c>
      <c r="D110" s="84" t="s">
        <v>98</v>
      </c>
    </row>
    <row r="112" spans="2:14" x14ac:dyDescent="0.25">
      <c r="B112" s="2" t="s">
        <v>108</v>
      </c>
      <c r="H112" s="2" t="s">
        <v>104</v>
      </c>
    </row>
    <row r="113" spans="2:9" ht="19.5" thickBot="1" x14ac:dyDescent="0.4">
      <c r="C113" t="s">
        <v>100</v>
      </c>
      <c r="H113" t="s">
        <v>101</v>
      </c>
    </row>
    <row r="114" spans="2:9" x14ac:dyDescent="0.25">
      <c r="B114" s="75"/>
      <c r="C114" s="102">
        <f t="array" aca="1" ref="C114:C119" ca="1">MMULT(C74:N79,GS!O84:O95)</f>
        <v>4.9801368922219053E-3</v>
      </c>
      <c r="H114" s="102">
        <f t="array" aca="1" ref="H114:H119" ca="1">MMULT(C33:H38,C114:C119)</f>
        <v>4.9801368922219053E-3</v>
      </c>
    </row>
    <row r="115" spans="2:9" x14ac:dyDescent="0.25">
      <c r="B115" s="75">
        <f ca="1">C6</f>
        <v>1</v>
      </c>
      <c r="C115" s="103">
        <f ca="1"/>
        <v>5.6547868573477674E-5</v>
      </c>
      <c r="H115" s="103">
        <f ca="1"/>
        <v>5.6547868573477674E-5</v>
      </c>
    </row>
    <row r="116" spans="2:9" ht="15.75" thickBot="1" x14ac:dyDescent="0.3">
      <c r="B116" s="75"/>
      <c r="C116" s="104">
        <f ca="1"/>
        <v>-2.9444136235767166E-3</v>
      </c>
      <c r="H116" s="104">
        <f ca="1"/>
        <v>-2.9444136235767166E-3</v>
      </c>
    </row>
    <row r="117" spans="2:9" x14ac:dyDescent="0.25">
      <c r="B117" s="75"/>
      <c r="C117" s="102">
        <f ca="1"/>
        <v>5.0803175956631186E-3</v>
      </c>
      <c r="H117" s="102">
        <f ca="1"/>
        <v>5.0803175956631186E-3</v>
      </c>
    </row>
    <row r="118" spans="2:9" x14ac:dyDescent="0.25">
      <c r="B118" s="75">
        <f ca="1">C7</f>
        <v>2</v>
      </c>
      <c r="C118" s="103">
        <f ca="1"/>
        <v>1.9932142557711828E-2</v>
      </c>
      <c r="H118" s="103">
        <f ca="1"/>
        <v>1.9932142557711828E-2</v>
      </c>
    </row>
    <row r="119" spans="2:9" ht="15.75" thickBot="1" x14ac:dyDescent="0.3">
      <c r="B119" s="75"/>
      <c r="C119" s="104">
        <f ca="1"/>
        <v>-2.5950655295253018E-3</v>
      </c>
      <c r="H119" s="104">
        <f ca="1"/>
        <v>-2.5950655295253018E-3</v>
      </c>
    </row>
    <row r="121" spans="2:9" x14ac:dyDescent="0.25">
      <c r="B121" s="2" t="s">
        <v>105</v>
      </c>
    </row>
    <row r="122" spans="2:9" ht="19.5" thickBot="1" x14ac:dyDescent="0.4">
      <c r="C122" t="s">
        <v>102</v>
      </c>
      <c r="E122" t="s">
        <v>103</v>
      </c>
      <c r="G122" t="s">
        <v>107</v>
      </c>
      <c r="I122" t="s">
        <v>106</v>
      </c>
    </row>
    <row r="123" spans="2:9" x14ac:dyDescent="0.25">
      <c r="C123" s="105">
        <f t="array" aca="1" ref="C123:C128" ca="1">MMULT(C16:H21,H114:H119)</f>
        <v>-1.8032526619418405</v>
      </c>
      <c r="E123" s="105">
        <f t="shared" ref="E123:E128" ca="1" si="0">J16</f>
        <v>0</v>
      </c>
      <c r="G123" s="105">
        <f ca="1">C123+E123</f>
        <v>-1.8032526619418405</v>
      </c>
      <c r="H123" s="108">
        <v>-1</v>
      </c>
      <c r="I123" s="117">
        <f ca="1">G123*H123</f>
        <v>1.8032526619418405</v>
      </c>
    </row>
    <row r="124" spans="2:9" x14ac:dyDescent="0.25">
      <c r="B124" s="75">
        <f ca="1">C6</f>
        <v>1</v>
      </c>
      <c r="C124" s="106">
        <f ca="1"/>
        <v>-1.6285786149161474</v>
      </c>
      <c r="E124" s="106">
        <f t="shared" ca="1" si="0"/>
        <v>0</v>
      </c>
      <c r="G124" s="106">
        <f t="shared" ref="G124:G128" ca="1" si="1">C124+E124</f>
        <v>-1.6285786149161474</v>
      </c>
      <c r="H124" s="108">
        <v>-1</v>
      </c>
      <c r="I124" s="118">
        <f t="shared" ref="I124:I128" ca="1" si="2">G124*H124</f>
        <v>1.6285786149161474</v>
      </c>
    </row>
    <row r="125" spans="2:9" ht="15.75" thickBot="1" x14ac:dyDescent="0.3">
      <c r="C125" s="107">
        <f ca="1"/>
        <v>4.3617137036713221</v>
      </c>
      <c r="E125" s="107">
        <f t="shared" ca="1" si="0"/>
        <v>0</v>
      </c>
      <c r="G125" s="107">
        <f t="shared" ca="1" si="1"/>
        <v>4.3617137036713221</v>
      </c>
      <c r="H125" s="108">
        <v>-1</v>
      </c>
      <c r="I125" s="119">
        <f t="shared" ca="1" si="2"/>
        <v>-4.3617137036713221</v>
      </c>
    </row>
    <row r="126" spans="2:9" x14ac:dyDescent="0.25">
      <c r="C126" s="105">
        <f ca="1"/>
        <v>1.8032526619418405</v>
      </c>
      <c r="E126" s="105">
        <f t="shared" ca="1" si="0"/>
        <v>0</v>
      </c>
      <c r="G126" s="105">
        <f t="shared" ca="1" si="1"/>
        <v>1.8032526619418405</v>
      </c>
      <c r="H126" s="108">
        <v>1</v>
      </c>
      <c r="I126" s="117">
        <f t="shared" ca="1" si="2"/>
        <v>1.8032526619418405</v>
      </c>
    </row>
    <row r="127" spans="2:9" x14ac:dyDescent="0.25">
      <c r="B127" s="75">
        <f ca="1">C7</f>
        <v>2</v>
      </c>
      <c r="C127" s="106">
        <f ca="1"/>
        <v>1.6285786149161474</v>
      </c>
      <c r="E127" s="106">
        <f t="shared" ca="1" si="0"/>
        <v>0</v>
      </c>
      <c r="G127" s="106">
        <f t="shared" ca="1" si="1"/>
        <v>1.6285786149161474</v>
      </c>
      <c r="H127" s="108">
        <v>1</v>
      </c>
      <c r="I127" s="118">
        <f t="shared" ca="1" si="2"/>
        <v>1.6285786149161474</v>
      </c>
    </row>
    <row r="128" spans="2:9" ht="15.75" thickBot="1" x14ac:dyDescent="0.3">
      <c r="C128" s="107">
        <f ca="1"/>
        <v>5.4097579858255642</v>
      </c>
      <c r="E128" s="107">
        <f t="shared" ca="1" si="0"/>
        <v>0</v>
      </c>
      <c r="G128" s="107">
        <f t="shared" ca="1" si="1"/>
        <v>5.4097579858255642</v>
      </c>
      <c r="H128" s="108">
        <v>1</v>
      </c>
      <c r="I128" s="119">
        <f t="shared" ca="1" si="2"/>
        <v>5.4097579858255642</v>
      </c>
    </row>
  </sheetData>
  <conditionalFormatting sqref="J49:J54">
    <cfRule type="cellIs" dxfId="86" priority="21" operator="notBetween">
      <formula>-0.000001</formula>
      <formula>0.000001</formula>
    </cfRule>
  </conditionalFormatting>
  <conditionalFormatting sqref="C41:H46">
    <cfRule type="cellIs" dxfId="85" priority="24" operator="notBetween">
      <formula>-0.000001</formula>
      <formula>0.000001</formula>
    </cfRule>
  </conditionalFormatting>
  <conditionalFormatting sqref="C49:H54">
    <cfRule type="cellIs" dxfId="84" priority="23" operator="notBetween">
      <formula>-0.000001</formula>
      <formula>0.000001</formula>
    </cfRule>
  </conditionalFormatting>
  <conditionalFormatting sqref="J16:J21">
    <cfRule type="cellIs" dxfId="83" priority="22" operator="notBetween">
      <formula>-0.000001</formula>
      <formula>0.000001</formula>
    </cfRule>
  </conditionalFormatting>
  <conditionalFormatting sqref="C60:H71 G73">
    <cfRule type="cellIs" dxfId="82" priority="20" operator="equal">
      <formula>1</formula>
    </cfRule>
  </conditionalFormatting>
  <conditionalFormatting sqref="C74:N79">
    <cfRule type="cellIs" dxfId="81" priority="19" operator="equal">
      <formula>1</formula>
    </cfRule>
  </conditionalFormatting>
  <conditionalFormatting sqref="J60:J65">
    <cfRule type="cellIs" dxfId="80" priority="18" operator="notBetween">
      <formula>-0.000001</formula>
      <formula>0.000001</formula>
    </cfRule>
  </conditionalFormatting>
  <conditionalFormatting sqref="J66:J71">
    <cfRule type="cellIs" dxfId="79" priority="17" operator="notBetween">
      <formula>-0.000001</formula>
      <formula>0.000001</formula>
    </cfRule>
  </conditionalFormatting>
  <conditionalFormatting sqref="C82:H87">
    <cfRule type="cellIs" dxfId="78" priority="16" operator="notBetween">
      <formula>-0.000001</formula>
      <formula>0.000001</formula>
    </cfRule>
  </conditionalFormatting>
  <conditionalFormatting sqref="C88:H93">
    <cfRule type="cellIs" dxfId="77" priority="15" operator="notBetween">
      <formula>-0.000001</formula>
      <formula>0.000001</formula>
    </cfRule>
  </conditionalFormatting>
  <conditionalFormatting sqref="C96:H101">
    <cfRule type="cellIs" dxfId="76" priority="14" operator="notBetween">
      <formula>-0.000001</formula>
      <formula>0.000001</formula>
    </cfRule>
  </conditionalFormatting>
  <conditionalFormatting sqref="C102:H107">
    <cfRule type="cellIs" dxfId="75" priority="13" operator="notBetween">
      <formula>-0.000001</formula>
      <formula>0.000001</formula>
    </cfRule>
  </conditionalFormatting>
  <conditionalFormatting sqref="I96:N101">
    <cfRule type="cellIs" dxfId="74" priority="12" operator="notBetween">
      <formula>-0.000001</formula>
      <formula>0.000001</formula>
    </cfRule>
  </conditionalFormatting>
  <conditionalFormatting sqref="I102:N107">
    <cfRule type="cellIs" dxfId="73" priority="11" operator="notBetween">
      <formula>-0.000001</formula>
      <formula>0.000001</formula>
    </cfRule>
  </conditionalFormatting>
  <conditionalFormatting sqref="C114:C119">
    <cfRule type="cellIs" dxfId="72" priority="10" operator="notBetween">
      <formula>-0.000001</formula>
      <formula>0.000001</formula>
    </cfRule>
  </conditionalFormatting>
  <conditionalFormatting sqref="H114:H119">
    <cfRule type="cellIs" dxfId="71" priority="9" operator="notBetween">
      <formula>-0.000001</formula>
      <formula>0.000001</formula>
    </cfRule>
  </conditionalFormatting>
  <conditionalFormatting sqref="E123:E128">
    <cfRule type="cellIs" dxfId="70" priority="3" operator="notBetween">
      <formula>-0.000001</formula>
      <formula>0.000001</formula>
    </cfRule>
  </conditionalFormatting>
  <conditionalFormatting sqref="C123:C128">
    <cfRule type="cellIs" dxfId="69" priority="4" operator="notBetween">
      <formula>-0.000001</formula>
      <formula>0.000001</formula>
    </cfRule>
  </conditionalFormatting>
  <conditionalFormatting sqref="I123:I128">
    <cfRule type="cellIs" dxfId="68" priority="1" operator="notBetween">
      <formula>-0.000001</formula>
      <formula>0.000001</formula>
    </cfRule>
  </conditionalFormatting>
  <conditionalFormatting sqref="G123:G128">
    <cfRule type="cellIs" dxfId="67" priority="2" operator="notBetween">
      <formula>-0.000001</formula>
      <formula>0.000001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B1:N128"/>
  <sheetViews>
    <sheetView topLeftCell="A112" zoomScaleNormal="100" workbookViewId="0">
      <selection activeCell="I127" sqref="I127"/>
    </sheetView>
  </sheetViews>
  <sheetFormatPr baseColWidth="10" defaultRowHeight="15" x14ac:dyDescent="0.25"/>
  <cols>
    <col min="1" max="1" width="3" customWidth="1"/>
    <col min="2" max="2" width="10.85546875" customWidth="1"/>
    <col min="3" max="8" width="12.7109375" customWidth="1"/>
  </cols>
  <sheetData>
    <row r="1" spans="2:10" ht="15.75" thickBot="1" x14ac:dyDescent="0.3"/>
    <row r="2" spans="2:10" ht="15.75" thickBot="1" x14ac:dyDescent="0.3">
      <c r="B2" s="4" t="s">
        <v>11</v>
      </c>
      <c r="C2" s="41">
        <f ca="1">_xlfn.SHEET()-1</f>
        <v>3</v>
      </c>
    </row>
    <row r="4" spans="2:10" x14ac:dyDescent="0.25">
      <c r="B4" s="2" t="s">
        <v>4</v>
      </c>
      <c r="F4" s="2" t="s">
        <v>50</v>
      </c>
    </row>
    <row r="5" spans="2:10" x14ac:dyDescent="0.25">
      <c r="D5" s="1"/>
    </row>
    <row r="6" spans="2:10" x14ac:dyDescent="0.25">
      <c r="B6" s="4" t="s">
        <v>12</v>
      </c>
      <c r="C6" s="11">
        <f ca="1">VLOOKUP($C$2,Eingabedaten!$B$5:$H$7,2,FALSE)</f>
        <v>2</v>
      </c>
      <c r="D6" s="1" t="s">
        <v>37</v>
      </c>
      <c r="F6" s="4" t="s">
        <v>5</v>
      </c>
      <c r="G6" s="14">
        <f ca="1">VLOOKUP($C$2,Eingabedaten!$B$12:$H$14,2,FALSE)</f>
        <v>0</v>
      </c>
      <c r="H6" t="s">
        <v>35</v>
      </c>
    </row>
    <row r="7" spans="2:10" x14ac:dyDescent="0.25">
      <c r="B7" s="4" t="s">
        <v>13</v>
      </c>
      <c r="C7" s="11">
        <f ca="1">VLOOKUP($C$2,Eingabedaten!$B$5:$H$7,3,FALSE)</f>
        <v>4</v>
      </c>
      <c r="D7" s="1" t="s">
        <v>37</v>
      </c>
      <c r="F7" s="4" t="s">
        <v>6</v>
      </c>
      <c r="G7" s="14">
        <f ca="1">VLOOKUP($C$2,Eingabedaten!$B$12:$H$14,3,FALSE)</f>
        <v>0</v>
      </c>
      <c r="H7" t="s">
        <v>35</v>
      </c>
    </row>
    <row r="8" spans="2:10" x14ac:dyDescent="0.25">
      <c r="B8" s="4" t="s">
        <v>9</v>
      </c>
      <c r="C8" s="12">
        <f ca="1">VLOOKUP($C$2,Eingabedaten!$B$5:$H$7,4,FALSE)</f>
        <v>3</v>
      </c>
      <c r="D8" t="s">
        <v>3</v>
      </c>
      <c r="F8" s="4" t="s">
        <v>7</v>
      </c>
      <c r="G8" s="14">
        <f ca="1">VLOOKUP($C$2,Eingabedaten!$B$12:$H$14,4,FALSE)</f>
        <v>0</v>
      </c>
      <c r="H8" t="s">
        <v>36</v>
      </c>
    </row>
    <row r="9" spans="2:10" x14ac:dyDescent="0.25">
      <c r="B9" s="4" t="s">
        <v>10</v>
      </c>
      <c r="C9" s="13">
        <f ca="1">VLOOKUP($C$2,Eingabedaten!$B$5:$H$7,5,FALSE)</f>
        <v>72000</v>
      </c>
      <c r="D9" t="s">
        <v>2</v>
      </c>
      <c r="F9" s="4" t="s">
        <v>8</v>
      </c>
      <c r="G9" s="14">
        <f ca="1">VLOOKUP($C$2,Eingabedaten!$B$12:$H$14,5,FALSE)</f>
        <v>0</v>
      </c>
      <c r="H9" t="s">
        <v>36</v>
      </c>
    </row>
    <row r="10" spans="2:10" ht="18" x14ac:dyDescent="0.35">
      <c r="B10" s="4" t="s">
        <v>15</v>
      </c>
      <c r="C10" s="13">
        <f ca="1">VLOOKUP($C$2,Eingabedaten!$B$5:$H$7,6,FALSE)</f>
        <v>6000</v>
      </c>
      <c r="D10" t="s">
        <v>1</v>
      </c>
      <c r="F10" s="4" t="s">
        <v>49</v>
      </c>
      <c r="G10" s="14">
        <f ca="1">VLOOKUP($C$2,Eingabedaten!$B$12:$H$14,6,FALSE)</f>
        <v>0</v>
      </c>
      <c r="H10" t="s">
        <v>30</v>
      </c>
    </row>
    <row r="11" spans="2:10" ht="18" x14ac:dyDescent="0.35">
      <c r="B11" s="4" t="s">
        <v>14</v>
      </c>
      <c r="C11" s="13">
        <f ca="1">VLOOKUP($C$2,Eingabedaten!$B$5:$H$7,7,FALSE)</f>
        <v>-90</v>
      </c>
      <c r="D11" t="s">
        <v>0</v>
      </c>
      <c r="F11" s="4" t="s">
        <v>48</v>
      </c>
      <c r="G11" s="14">
        <f ca="1">VLOOKUP($C$2,Eingabedaten!$B$12:$H$14,7,FALSE)</f>
        <v>0</v>
      </c>
      <c r="H11" t="s">
        <v>31</v>
      </c>
    </row>
    <row r="12" spans="2:10" ht="18" x14ac:dyDescent="0.35">
      <c r="B12" s="4" t="s">
        <v>14</v>
      </c>
      <c r="C12" s="10">
        <f ca="1">C11*PI()/180</f>
        <v>-1.5707963267948966</v>
      </c>
      <c r="D12" t="s">
        <v>33</v>
      </c>
      <c r="F12" s="4" t="s">
        <v>32</v>
      </c>
      <c r="G12" s="26">
        <v>1.2E-5</v>
      </c>
      <c r="H12" t="s">
        <v>34</v>
      </c>
    </row>
    <row r="14" spans="2:10" x14ac:dyDescent="0.25">
      <c r="B14" s="2" t="s">
        <v>17</v>
      </c>
      <c r="H14" s="84" t="s">
        <v>80</v>
      </c>
    </row>
    <row r="15" spans="2:10" ht="19.5" thickBot="1" x14ac:dyDescent="0.4">
      <c r="C15" t="s">
        <v>16</v>
      </c>
      <c r="J15" t="s">
        <v>40</v>
      </c>
    </row>
    <row r="16" spans="2:10" x14ac:dyDescent="0.25">
      <c r="C16" s="34">
        <f ca="1">C9/C8</f>
        <v>24000</v>
      </c>
      <c r="D16" s="16">
        <v>0</v>
      </c>
      <c r="E16" s="17">
        <v>0</v>
      </c>
      <c r="F16" s="34">
        <f ca="1">-C16</f>
        <v>-24000</v>
      </c>
      <c r="G16" s="16">
        <v>0</v>
      </c>
      <c r="H16" s="17">
        <v>0</v>
      </c>
      <c r="J16" s="23">
        <f ca="1">-(2*G6+G7)*C8/6+C9*G12*G10</f>
        <v>0</v>
      </c>
    </row>
    <row r="17" spans="2:10" x14ac:dyDescent="0.25">
      <c r="C17" s="18">
        <v>0</v>
      </c>
      <c r="D17" s="35">
        <f ca="1">12*C10/C8^3</f>
        <v>2666.6666666666665</v>
      </c>
      <c r="E17" s="36">
        <f ca="1">D18</f>
        <v>-4000</v>
      </c>
      <c r="F17" s="18">
        <v>0</v>
      </c>
      <c r="G17" s="35">
        <f ca="1">D20</f>
        <v>-2666.6666666666665</v>
      </c>
      <c r="H17" s="36">
        <f ca="1">D21</f>
        <v>-4000</v>
      </c>
      <c r="J17" s="24">
        <f ca="1">-(7*G8+3*G9)*C8/20</f>
        <v>0</v>
      </c>
    </row>
    <row r="18" spans="2:10" ht="15.75" thickBot="1" x14ac:dyDescent="0.3">
      <c r="C18" s="20">
        <v>0</v>
      </c>
      <c r="D18" s="37">
        <f ca="1">-6*C10/C8^2</f>
        <v>-4000</v>
      </c>
      <c r="E18" s="38">
        <f ca="1">4*C10/C8</f>
        <v>8000</v>
      </c>
      <c r="F18" s="20">
        <v>0</v>
      </c>
      <c r="G18" s="37">
        <f ca="1">E20</f>
        <v>4000</v>
      </c>
      <c r="H18" s="38">
        <f ca="1">E21</f>
        <v>4000</v>
      </c>
      <c r="J18" s="25">
        <f ca="1">(G8/20+G9/30)*C8^2+C10*G12*G11</f>
        <v>0</v>
      </c>
    </row>
    <row r="19" spans="2:10" x14ac:dyDescent="0.25">
      <c r="C19" s="34">
        <f ca="1">-C16</f>
        <v>-24000</v>
      </c>
      <c r="D19" s="16">
        <v>0</v>
      </c>
      <c r="E19" s="17">
        <v>0</v>
      </c>
      <c r="F19" s="34">
        <f ca="1">C16</f>
        <v>24000</v>
      </c>
      <c r="G19" s="16">
        <v>0</v>
      </c>
      <c r="H19" s="17">
        <v>0</v>
      </c>
      <c r="J19" s="23">
        <f ca="1">-(G6+2*G7)*C8/6-C9*G12*G10</f>
        <v>0</v>
      </c>
    </row>
    <row r="20" spans="2:10" x14ac:dyDescent="0.25">
      <c r="C20" s="18">
        <v>0</v>
      </c>
      <c r="D20" s="35">
        <f ca="1">-D17</f>
        <v>-2666.6666666666665</v>
      </c>
      <c r="E20" s="36">
        <f ca="1">-D18</f>
        <v>4000</v>
      </c>
      <c r="F20" s="18">
        <v>0</v>
      </c>
      <c r="G20" s="35">
        <f ca="1">D17</f>
        <v>2666.6666666666665</v>
      </c>
      <c r="H20" s="36">
        <f ca="1">G21</f>
        <v>4000</v>
      </c>
      <c r="J20" s="24">
        <f ca="1">-(3*G8+7*G9)*C8/20</f>
        <v>0</v>
      </c>
    </row>
    <row r="21" spans="2:10" ht="15.75" thickBot="1" x14ac:dyDescent="0.3">
      <c r="C21" s="20">
        <v>0</v>
      </c>
      <c r="D21" s="37">
        <f ca="1">D18</f>
        <v>-4000</v>
      </c>
      <c r="E21" s="38">
        <f ca="1">E18/2</f>
        <v>4000</v>
      </c>
      <c r="F21" s="20">
        <v>0</v>
      </c>
      <c r="G21" s="37">
        <f ca="1">G18</f>
        <v>4000</v>
      </c>
      <c r="H21" s="38">
        <f ca="1">E18</f>
        <v>8000</v>
      </c>
      <c r="J21" s="25">
        <f ca="1">-(G8/30+G9/20)*C8^2-C10*G12*G11</f>
        <v>0</v>
      </c>
    </row>
    <row r="23" spans="2:10" x14ac:dyDescent="0.25">
      <c r="B23" s="2" t="s">
        <v>18</v>
      </c>
    </row>
    <row r="24" spans="2:10" ht="19.5" thickBot="1" x14ac:dyDescent="0.4">
      <c r="C24" t="s">
        <v>19</v>
      </c>
    </row>
    <row r="25" spans="2:10" x14ac:dyDescent="0.25">
      <c r="C25" s="34">
        <f ca="1">COS(C12)</f>
        <v>6.1257422745431001E-17</v>
      </c>
      <c r="D25" s="39">
        <f ca="1">SIN(C12)</f>
        <v>-1</v>
      </c>
      <c r="E25" s="17">
        <v>0</v>
      </c>
      <c r="F25" s="15">
        <v>0</v>
      </c>
      <c r="G25" s="16">
        <v>0</v>
      </c>
      <c r="H25" s="17">
        <v>0</v>
      </c>
    </row>
    <row r="26" spans="2:10" x14ac:dyDescent="0.25">
      <c r="C26" s="40">
        <f ca="1">-SIN(C12)</f>
        <v>1</v>
      </c>
      <c r="D26" s="35">
        <f ca="1">C25</f>
        <v>6.1257422745431001E-17</v>
      </c>
      <c r="E26" s="19">
        <v>0</v>
      </c>
      <c r="F26" s="18">
        <v>0</v>
      </c>
      <c r="G26" s="3">
        <v>0</v>
      </c>
      <c r="H26" s="19">
        <v>0</v>
      </c>
    </row>
    <row r="27" spans="2:10" ht="15.75" thickBot="1" x14ac:dyDescent="0.3">
      <c r="C27" s="20">
        <v>0</v>
      </c>
      <c r="D27" s="21">
        <v>0</v>
      </c>
      <c r="E27" s="38">
        <v>1</v>
      </c>
      <c r="F27" s="20">
        <v>0</v>
      </c>
      <c r="G27" s="21">
        <v>0</v>
      </c>
      <c r="H27" s="22">
        <v>0</v>
      </c>
    </row>
    <row r="28" spans="2:10" x14ac:dyDescent="0.25">
      <c r="C28" s="15">
        <v>0</v>
      </c>
      <c r="D28" s="16">
        <v>0</v>
      </c>
      <c r="E28" s="17">
        <v>0</v>
      </c>
      <c r="F28" s="34">
        <f ca="1">C25</f>
        <v>6.1257422745431001E-17</v>
      </c>
      <c r="G28" s="39">
        <f ca="1">D25</f>
        <v>-1</v>
      </c>
      <c r="H28" s="17">
        <v>0</v>
      </c>
    </row>
    <row r="29" spans="2:10" x14ac:dyDescent="0.25">
      <c r="C29" s="18">
        <v>0</v>
      </c>
      <c r="D29" s="3">
        <v>0</v>
      </c>
      <c r="E29" s="19">
        <v>0</v>
      </c>
      <c r="F29" s="40">
        <f ca="1">C26</f>
        <v>1</v>
      </c>
      <c r="G29" s="35">
        <f ca="1">C25</f>
        <v>6.1257422745431001E-17</v>
      </c>
      <c r="H29" s="19">
        <v>0</v>
      </c>
    </row>
    <row r="30" spans="2:10" ht="15.75" thickBot="1" x14ac:dyDescent="0.3">
      <c r="C30" s="20">
        <v>0</v>
      </c>
      <c r="D30" s="21">
        <v>0</v>
      </c>
      <c r="E30" s="22">
        <v>0</v>
      </c>
      <c r="F30" s="20">
        <v>0</v>
      </c>
      <c r="G30" s="21">
        <v>0</v>
      </c>
      <c r="H30" s="38">
        <v>1</v>
      </c>
    </row>
    <row r="32" spans="2:10" ht="19.5" thickBot="1" x14ac:dyDescent="0.4">
      <c r="C32" t="s">
        <v>51</v>
      </c>
    </row>
    <row r="33" spans="3:10" x14ac:dyDescent="0.25">
      <c r="C33" s="34">
        <f t="array" ref="C33:H38" ca="1">TRANSPOSE(C25:H30)</f>
        <v>6.1257422745431001E-17</v>
      </c>
      <c r="D33" s="39">
        <f ca="1"/>
        <v>1</v>
      </c>
      <c r="E33" s="17">
        <v>0</v>
      </c>
      <c r="F33" s="15">
        <v>0</v>
      </c>
      <c r="G33" s="16">
        <v>0</v>
      </c>
      <c r="H33" s="17">
        <v>0</v>
      </c>
    </row>
    <row r="34" spans="3:10" x14ac:dyDescent="0.25">
      <c r="C34" s="40">
        <f ca="1"/>
        <v>-1</v>
      </c>
      <c r="D34" s="35">
        <f ca="1"/>
        <v>6.1257422745431001E-17</v>
      </c>
      <c r="E34" s="19">
        <v>0</v>
      </c>
      <c r="F34" s="18">
        <v>0</v>
      </c>
      <c r="G34" s="3">
        <v>0</v>
      </c>
      <c r="H34" s="19">
        <v>0</v>
      </c>
    </row>
    <row r="35" spans="3:10" ht="15.75" thickBot="1" x14ac:dyDescent="0.3">
      <c r="C35" s="20">
        <v>0</v>
      </c>
      <c r="D35" s="21">
        <v>0</v>
      </c>
      <c r="E35" s="38">
        <v>1</v>
      </c>
      <c r="F35" s="20">
        <v>0</v>
      </c>
      <c r="G35" s="21">
        <v>0</v>
      </c>
      <c r="H35" s="22">
        <v>0</v>
      </c>
    </row>
    <row r="36" spans="3:10" x14ac:dyDescent="0.25">
      <c r="C36" s="15">
        <v>0</v>
      </c>
      <c r="D36" s="16">
        <v>0</v>
      </c>
      <c r="E36" s="17">
        <v>0</v>
      </c>
      <c r="F36" s="34">
        <f ca="1"/>
        <v>6.1257422745431001E-17</v>
      </c>
      <c r="G36" s="39">
        <f ca="1"/>
        <v>1</v>
      </c>
      <c r="H36" s="17">
        <v>0</v>
      </c>
    </row>
    <row r="37" spans="3:10" x14ac:dyDescent="0.25">
      <c r="C37" s="18">
        <v>0</v>
      </c>
      <c r="D37" s="3">
        <v>0</v>
      </c>
      <c r="E37" s="19">
        <v>0</v>
      </c>
      <c r="F37" s="40">
        <f ca="1"/>
        <v>-1</v>
      </c>
      <c r="G37" s="35">
        <f ca="1"/>
        <v>6.1257422745431001E-17</v>
      </c>
      <c r="H37" s="19">
        <v>0</v>
      </c>
    </row>
    <row r="38" spans="3:10" ht="15.75" thickBot="1" x14ac:dyDescent="0.3">
      <c r="C38" s="20">
        <v>0</v>
      </c>
      <c r="D38" s="21">
        <v>0</v>
      </c>
      <c r="E38" s="22">
        <v>0</v>
      </c>
      <c r="F38" s="20">
        <v>0</v>
      </c>
      <c r="G38" s="21">
        <v>0</v>
      </c>
      <c r="H38" s="38">
        <v>1</v>
      </c>
    </row>
    <row r="40" spans="3:10" ht="19.5" thickBot="1" x14ac:dyDescent="0.4">
      <c r="C40" t="s">
        <v>52</v>
      </c>
    </row>
    <row r="41" spans="3:10" x14ac:dyDescent="0.25">
      <c r="C41" s="43">
        <f t="array" aca="1" ref="C41:H46" ca="1">MMULT(C25:H30,C16:H21)</f>
        <v>1.470178145890344E-12</v>
      </c>
      <c r="D41" s="44">
        <f ca="1"/>
        <v>-2666.6666666666665</v>
      </c>
      <c r="E41" s="45">
        <f ca="1"/>
        <v>4000</v>
      </c>
      <c r="F41" s="43">
        <f ca="1"/>
        <v>-1.470178145890344E-12</v>
      </c>
      <c r="G41" s="44">
        <f ca="1"/>
        <v>2666.6666666666665</v>
      </c>
      <c r="H41" s="45">
        <f ca="1"/>
        <v>4000</v>
      </c>
    </row>
    <row r="42" spans="3:10" x14ac:dyDescent="0.25">
      <c r="C42" s="46">
        <f ca="1"/>
        <v>24000</v>
      </c>
      <c r="D42" s="47">
        <f ca="1"/>
        <v>1.6335312732114932E-13</v>
      </c>
      <c r="E42" s="48">
        <f ca="1"/>
        <v>-2.45029690981724E-13</v>
      </c>
      <c r="F42" s="46">
        <f ca="1"/>
        <v>-24000</v>
      </c>
      <c r="G42" s="47">
        <f ca="1"/>
        <v>-1.6335312732114932E-13</v>
      </c>
      <c r="H42" s="48">
        <f ca="1"/>
        <v>-2.45029690981724E-13</v>
      </c>
    </row>
    <row r="43" spans="3:10" ht="15.75" thickBot="1" x14ac:dyDescent="0.3">
      <c r="C43" s="49">
        <f ca="1"/>
        <v>0</v>
      </c>
      <c r="D43" s="50">
        <f ca="1"/>
        <v>-4000</v>
      </c>
      <c r="E43" s="51">
        <f ca="1"/>
        <v>8000</v>
      </c>
      <c r="F43" s="49">
        <f ca="1"/>
        <v>0</v>
      </c>
      <c r="G43" s="50">
        <f ca="1"/>
        <v>4000</v>
      </c>
      <c r="H43" s="51">
        <f ca="1"/>
        <v>4000</v>
      </c>
    </row>
    <row r="44" spans="3:10" x14ac:dyDescent="0.25">
      <c r="C44" s="43">
        <f ca="1"/>
        <v>-1.470178145890344E-12</v>
      </c>
      <c r="D44" s="44">
        <f ca="1"/>
        <v>2666.6666666666665</v>
      </c>
      <c r="E44" s="45">
        <f ca="1"/>
        <v>-4000</v>
      </c>
      <c r="F44" s="43">
        <f ca="1"/>
        <v>1.470178145890344E-12</v>
      </c>
      <c r="G44" s="44">
        <f ca="1"/>
        <v>-2666.6666666666665</v>
      </c>
      <c r="H44" s="45">
        <f ca="1"/>
        <v>-4000</v>
      </c>
    </row>
    <row r="45" spans="3:10" x14ac:dyDescent="0.25">
      <c r="C45" s="46">
        <f ca="1"/>
        <v>-24000</v>
      </c>
      <c r="D45" s="47">
        <f ca="1"/>
        <v>-1.6335312732114932E-13</v>
      </c>
      <c r="E45" s="48">
        <f ca="1"/>
        <v>2.45029690981724E-13</v>
      </c>
      <c r="F45" s="46">
        <f ca="1"/>
        <v>24000</v>
      </c>
      <c r="G45" s="47">
        <f ca="1"/>
        <v>1.6335312732114932E-13</v>
      </c>
      <c r="H45" s="48">
        <f ca="1"/>
        <v>2.45029690981724E-13</v>
      </c>
    </row>
    <row r="46" spans="3:10" ht="15.75" thickBot="1" x14ac:dyDescent="0.3">
      <c r="C46" s="49">
        <f ca="1"/>
        <v>0</v>
      </c>
      <c r="D46" s="50">
        <f ca="1"/>
        <v>-4000</v>
      </c>
      <c r="E46" s="51">
        <f ca="1"/>
        <v>4000</v>
      </c>
      <c r="F46" s="49">
        <f ca="1"/>
        <v>0</v>
      </c>
      <c r="G46" s="50">
        <f ca="1"/>
        <v>4000</v>
      </c>
      <c r="H46" s="51">
        <f ca="1"/>
        <v>8000</v>
      </c>
    </row>
    <row r="48" spans="3:10" ht="19.5" thickBot="1" x14ac:dyDescent="0.4">
      <c r="C48" t="s">
        <v>53</v>
      </c>
      <c r="J48" s="4" t="s">
        <v>95</v>
      </c>
    </row>
    <row r="49" spans="2:10" x14ac:dyDescent="0.25">
      <c r="C49" s="43">
        <f t="array" aca="1" ref="C49:H54" ca="1">MMULT(C41:H46,C33:H38)</f>
        <v>2666.6666666666665</v>
      </c>
      <c r="D49" s="44">
        <f ca="1"/>
        <v>1.3068250185691947E-12</v>
      </c>
      <c r="E49" s="45">
        <f ca="1"/>
        <v>4000</v>
      </c>
      <c r="F49" s="43">
        <f ca="1"/>
        <v>-2666.6666666666665</v>
      </c>
      <c r="G49" s="44">
        <f ca="1"/>
        <v>-1.3068250185691947E-12</v>
      </c>
      <c r="H49" s="45">
        <f ca="1"/>
        <v>4000</v>
      </c>
      <c r="J49" s="23">
        <f t="array" aca="1" ref="J49:J54" ca="1">MMULT(C25:H30,J16:J21)</f>
        <v>0</v>
      </c>
    </row>
    <row r="50" spans="2:10" x14ac:dyDescent="0.25">
      <c r="C50" s="46">
        <f ca="1"/>
        <v>1.3068250185691947E-12</v>
      </c>
      <c r="D50" s="47">
        <f ca="1"/>
        <v>24000</v>
      </c>
      <c r="E50" s="48">
        <f ca="1"/>
        <v>-2.45029690981724E-13</v>
      </c>
      <c r="F50" s="46">
        <f ca="1"/>
        <v>-1.3068250185691947E-12</v>
      </c>
      <c r="G50" s="47">
        <f ca="1"/>
        <v>-24000</v>
      </c>
      <c r="H50" s="48">
        <f ca="1"/>
        <v>-2.45029690981724E-13</v>
      </c>
      <c r="J50" s="24">
        <f ca="1"/>
        <v>0</v>
      </c>
    </row>
    <row r="51" spans="2:10" ht="15.75" thickBot="1" x14ac:dyDescent="0.3">
      <c r="C51" s="49">
        <f ca="1"/>
        <v>4000</v>
      </c>
      <c r="D51" s="50">
        <f ca="1"/>
        <v>-2.45029690981724E-13</v>
      </c>
      <c r="E51" s="51">
        <f ca="1"/>
        <v>8000</v>
      </c>
      <c r="F51" s="49">
        <f ca="1"/>
        <v>-4000</v>
      </c>
      <c r="G51" s="50">
        <f ca="1"/>
        <v>2.45029690981724E-13</v>
      </c>
      <c r="H51" s="51">
        <f ca="1"/>
        <v>4000</v>
      </c>
      <c r="J51" s="25">
        <f ca="1"/>
        <v>0</v>
      </c>
    </row>
    <row r="52" spans="2:10" x14ac:dyDescent="0.25">
      <c r="C52" s="43">
        <f ca="1"/>
        <v>-2666.6666666666665</v>
      </c>
      <c r="D52" s="44">
        <f ca="1"/>
        <v>-1.3068250185691947E-12</v>
      </c>
      <c r="E52" s="45">
        <f ca="1"/>
        <v>-4000</v>
      </c>
      <c r="F52" s="43">
        <f ca="1"/>
        <v>2666.6666666666665</v>
      </c>
      <c r="G52" s="44">
        <f ca="1"/>
        <v>1.3068250185691947E-12</v>
      </c>
      <c r="H52" s="45">
        <f ca="1"/>
        <v>-4000</v>
      </c>
      <c r="J52" s="23">
        <f ca="1"/>
        <v>0</v>
      </c>
    </row>
    <row r="53" spans="2:10" x14ac:dyDescent="0.25">
      <c r="C53" s="46">
        <f ca="1"/>
        <v>-1.3068250185691947E-12</v>
      </c>
      <c r="D53" s="47">
        <f ca="1"/>
        <v>-24000</v>
      </c>
      <c r="E53" s="48">
        <f ca="1"/>
        <v>2.45029690981724E-13</v>
      </c>
      <c r="F53" s="46">
        <f ca="1"/>
        <v>1.3068250185691947E-12</v>
      </c>
      <c r="G53" s="47">
        <f ca="1"/>
        <v>24000</v>
      </c>
      <c r="H53" s="48">
        <f ca="1"/>
        <v>2.45029690981724E-13</v>
      </c>
      <c r="J53" s="24">
        <f ca="1"/>
        <v>0</v>
      </c>
    </row>
    <row r="54" spans="2:10" ht="15.75" thickBot="1" x14ac:dyDescent="0.3">
      <c r="C54" s="49">
        <f ca="1"/>
        <v>4000</v>
      </c>
      <c r="D54" s="50">
        <f ca="1"/>
        <v>-2.45029690981724E-13</v>
      </c>
      <c r="E54" s="51">
        <f ca="1"/>
        <v>4000</v>
      </c>
      <c r="F54" s="49">
        <f ca="1"/>
        <v>-4000</v>
      </c>
      <c r="G54" s="50">
        <f ca="1"/>
        <v>2.45029690981724E-13</v>
      </c>
      <c r="H54" s="51">
        <f ca="1"/>
        <v>8000</v>
      </c>
      <c r="J54" s="25">
        <f ca="1"/>
        <v>0</v>
      </c>
    </row>
    <row r="57" spans="2:10" x14ac:dyDescent="0.25">
      <c r="B57" s="2" t="s">
        <v>54</v>
      </c>
      <c r="F57" s="84" t="s">
        <v>81</v>
      </c>
    </row>
    <row r="59" spans="2:10" ht="19.5" thickBot="1" x14ac:dyDescent="0.4">
      <c r="C59" t="s">
        <v>55</v>
      </c>
      <c r="D59" s="5" t="s">
        <v>57</v>
      </c>
      <c r="G59" s="5" t="s">
        <v>58</v>
      </c>
      <c r="J59" t="s">
        <v>60</v>
      </c>
    </row>
    <row r="60" spans="2:10" x14ac:dyDescent="0.25">
      <c r="B60" s="75">
        <v>1</v>
      </c>
      <c r="C60" s="55">
        <f ca="1">IF(B60=$C$6,1,0)</f>
        <v>0</v>
      </c>
      <c r="D60" s="56">
        <v>0</v>
      </c>
      <c r="E60" s="57">
        <v>0</v>
      </c>
      <c r="F60" s="55">
        <f ca="1">IF(B60=$C$7,1,0)</f>
        <v>0</v>
      </c>
      <c r="G60" s="56">
        <v>0</v>
      </c>
      <c r="H60" s="58">
        <v>0</v>
      </c>
      <c r="J60" s="23">
        <f t="array" aca="1" ref="J60:J71" ca="1">MMULT(C60:H71,J49:J54)</f>
        <v>0</v>
      </c>
    </row>
    <row r="61" spans="2:10" x14ac:dyDescent="0.25">
      <c r="B61" s="75"/>
      <c r="C61" s="59">
        <v>0</v>
      </c>
      <c r="D61" s="60">
        <f ca="1">C60</f>
        <v>0</v>
      </c>
      <c r="E61" s="61">
        <v>0</v>
      </c>
      <c r="F61" s="59">
        <v>0</v>
      </c>
      <c r="G61" s="60">
        <f ca="1">F60</f>
        <v>0</v>
      </c>
      <c r="H61" s="62">
        <v>0</v>
      </c>
      <c r="J61" s="24">
        <f ca="1"/>
        <v>0</v>
      </c>
    </row>
    <row r="62" spans="2:10" ht="15.75" thickBot="1" x14ac:dyDescent="0.3">
      <c r="B62" s="75"/>
      <c r="C62" s="63">
        <v>0</v>
      </c>
      <c r="D62" s="64">
        <v>0</v>
      </c>
      <c r="E62" s="65">
        <f ca="1">C60</f>
        <v>0</v>
      </c>
      <c r="F62" s="66">
        <v>0</v>
      </c>
      <c r="G62" s="67">
        <v>0</v>
      </c>
      <c r="H62" s="68">
        <f ca="1">F60</f>
        <v>0</v>
      </c>
      <c r="J62" s="25">
        <f ca="1"/>
        <v>0</v>
      </c>
    </row>
    <row r="63" spans="2:10" x14ac:dyDescent="0.25">
      <c r="B63" s="75">
        <v>2</v>
      </c>
      <c r="C63" s="55">
        <f ca="1">IF(B63=$C$6,1,0)</f>
        <v>1</v>
      </c>
      <c r="D63" s="56">
        <v>0</v>
      </c>
      <c r="E63" s="57">
        <v>0</v>
      </c>
      <c r="F63" s="55">
        <f ca="1">IF(B63=$C$7,1,0)</f>
        <v>0</v>
      </c>
      <c r="G63" s="56">
        <v>0</v>
      </c>
      <c r="H63" s="58">
        <v>0</v>
      </c>
      <c r="J63" s="23">
        <f ca="1"/>
        <v>0</v>
      </c>
    </row>
    <row r="64" spans="2:10" x14ac:dyDescent="0.25">
      <c r="B64" s="75"/>
      <c r="C64" s="59">
        <v>0</v>
      </c>
      <c r="D64" s="60">
        <f ca="1">C63</f>
        <v>1</v>
      </c>
      <c r="E64" s="61">
        <v>0</v>
      </c>
      <c r="F64" s="59">
        <v>0</v>
      </c>
      <c r="G64" s="60">
        <f ca="1">F63</f>
        <v>0</v>
      </c>
      <c r="H64" s="62">
        <v>0</v>
      </c>
      <c r="J64" s="24">
        <f ca="1"/>
        <v>0</v>
      </c>
    </row>
    <row r="65" spans="2:14" ht="15.75" thickBot="1" x14ac:dyDescent="0.3">
      <c r="B65" s="75"/>
      <c r="C65" s="66">
        <v>0</v>
      </c>
      <c r="D65" s="67">
        <v>0</v>
      </c>
      <c r="E65" s="69">
        <f ca="1">C63</f>
        <v>1</v>
      </c>
      <c r="F65" s="66">
        <v>0</v>
      </c>
      <c r="G65" s="67">
        <v>0</v>
      </c>
      <c r="H65" s="68">
        <f ca="1">F63</f>
        <v>0</v>
      </c>
      <c r="J65" s="25">
        <f ca="1"/>
        <v>0</v>
      </c>
    </row>
    <row r="66" spans="2:14" x14ac:dyDescent="0.25">
      <c r="B66" s="75">
        <v>3</v>
      </c>
      <c r="C66" s="55">
        <f ca="1">IF(B66=$C$6,1,0)</f>
        <v>0</v>
      </c>
      <c r="D66" s="56">
        <v>0</v>
      </c>
      <c r="E66" s="58">
        <v>0</v>
      </c>
      <c r="F66" s="70">
        <f ca="1">IF(B66=$C$7,1,0)</f>
        <v>0</v>
      </c>
      <c r="G66" s="71">
        <v>0</v>
      </c>
      <c r="H66" s="72">
        <v>0</v>
      </c>
      <c r="J66" s="23">
        <f ca="1"/>
        <v>0</v>
      </c>
    </row>
    <row r="67" spans="2:14" x14ac:dyDescent="0.25">
      <c r="B67" s="75"/>
      <c r="C67" s="59">
        <v>0</v>
      </c>
      <c r="D67" s="60">
        <f ca="1">C66</f>
        <v>0</v>
      </c>
      <c r="E67" s="62">
        <v>0</v>
      </c>
      <c r="F67" s="73">
        <v>0</v>
      </c>
      <c r="G67" s="60">
        <f ca="1">F66</f>
        <v>0</v>
      </c>
      <c r="H67" s="62">
        <v>0</v>
      </c>
      <c r="J67" s="24">
        <f ca="1"/>
        <v>0</v>
      </c>
    </row>
    <row r="68" spans="2:14" ht="15.75" thickBot="1" x14ac:dyDescent="0.3">
      <c r="B68" s="75"/>
      <c r="C68" s="66">
        <v>0</v>
      </c>
      <c r="D68" s="67">
        <v>0</v>
      </c>
      <c r="E68" s="68">
        <f ca="1">C66</f>
        <v>0</v>
      </c>
      <c r="F68" s="74">
        <v>0</v>
      </c>
      <c r="G68" s="67">
        <v>0</v>
      </c>
      <c r="H68" s="68">
        <f ca="1">F66</f>
        <v>0</v>
      </c>
      <c r="J68" s="25">
        <f ca="1"/>
        <v>0</v>
      </c>
    </row>
    <row r="69" spans="2:14" x14ac:dyDescent="0.25">
      <c r="B69" s="75">
        <v>4</v>
      </c>
      <c r="C69" s="55">
        <f ca="1">IF(B69=$C$6,1,0)</f>
        <v>0</v>
      </c>
      <c r="D69" s="56">
        <v>0</v>
      </c>
      <c r="E69" s="58">
        <v>0</v>
      </c>
      <c r="F69" s="70">
        <f ca="1">IF(B69=$C$7,1,0)</f>
        <v>1</v>
      </c>
      <c r="G69" s="71">
        <v>0</v>
      </c>
      <c r="H69" s="72">
        <v>0</v>
      </c>
      <c r="J69" s="23">
        <f ca="1"/>
        <v>0</v>
      </c>
    </row>
    <row r="70" spans="2:14" x14ac:dyDescent="0.25">
      <c r="C70" s="59">
        <v>0</v>
      </c>
      <c r="D70" s="60">
        <f ca="1">C69</f>
        <v>0</v>
      </c>
      <c r="E70" s="62">
        <v>0</v>
      </c>
      <c r="F70" s="73">
        <v>0</v>
      </c>
      <c r="G70" s="60">
        <f ca="1">F69</f>
        <v>1</v>
      </c>
      <c r="H70" s="62">
        <v>0</v>
      </c>
      <c r="J70" s="24">
        <f ca="1"/>
        <v>0</v>
      </c>
    </row>
    <row r="71" spans="2:14" ht="15.75" thickBot="1" x14ac:dyDescent="0.3">
      <c r="C71" s="66">
        <v>0</v>
      </c>
      <c r="D71" s="67">
        <v>0</v>
      </c>
      <c r="E71" s="68">
        <f ca="1">C69</f>
        <v>0</v>
      </c>
      <c r="F71" s="74">
        <v>0</v>
      </c>
      <c r="G71" s="67">
        <v>0</v>
      </c>
      <c r="H71" s="68">
        <f ca="1">F69</f>
        <v>1</v>
      </c>
      <c r="J71" s="25">
        <f ca="1"/>
        <v>0</v>
      </c>
    </row>
    <row r="73" spans="2:14" ht="18" thickBot="1" x14ac:dyDescent="0.3">
      <c r="C73" t="s">
        <v>56</v>
      </c>
      <c r="D73" s="76">
        <v>1</v>
      </c>
      <c r="E73" s="75"/>
      <c r="F73" s="75"/>
      <c r="G73" s="76">
        <v>2</v>
      </c>
      <c r="H73" s="75"/>
      <c r="I73" s="75"/>
      <c r="J73" s="75">
        <v>3</v>
      </c>
      <c r="K73" s="75"/>
      <c r="L73" s="75"/>
      <c r="M73" s="75">
        <v>4</v>
      </c>
    </row>
    <row r="74" spans="2:14" x14ac:dyDescent="0.25">
      <c r="C74" s="53">
        <f t="array" ref="C74:N79" ca="1">TRANSPOSE(C60:H71)</f>
        <v>0</v>
      </c>
      <c r="D74" s="28">
        <v>0</v>
      </c>
      <c r="E74" s="29">
        <v>0</v>
      </c>
      <c r="F74" s="53">
        <f ca="1"/>
        <v>1</v>
      </c>
      <c r="G74" s="28">
        <v>0</v>
      </c>
      <c r="H74" s="29">
        <v>0</v>
      </c>
      <c r="I74" s="53">
        <f ca="1"/>
        <v>0</v>
      </c>
      <c r="J74" s="28">
        <v>0</v>
      </c>
      <c r="K74" s="29">
        <v>0</v>
      </c>
      <c r="L74" s="53">
        <f ca="1"/>
        <v>0</v>
      </c>
      <c r="M74" s="28">
        <v>0</v>
      </c>
      <c r="N74" s="29">
        <v>0</v>
      </c>
    </row>
    <row r="75" spans="2:14" x14ac:dyDescent="0.25">
      <c r="B75" s="5" t="s">
        <v>57</v>
      </c>
      <c r="C75" s="30">
        <v>0</v>
      </c>
      <c r="D75" s="52">
        <f ca="1"/>
        <v>0</v>
      </c>
      <c r="E75" s="31">
        <v>0</v>
      </c>
      <c r="F75" s="30">
        <v>0</v>
      </c>
      <c r="G75" s="52">
        <f ca="1"/>
        <v>1</v>
      </c>
      <c r="H75" s="31">
        <v>0</v>
      </c>
      <c r="I75" s="30">
        <v>0</v>
      </c>
      <c r="J75" s="52">
        <f ca="1"/>
        <v>0</v>
      </c>
      <c r="K75" s="31">
        <v>0</v>
      </c>
      <c r="L75" s="30">
        <v>0</v>
      </c>
      <c r="M75" s="52">
        <f ca="1"/>
        <v>0</v>
      </c>
      <c r="N75" s="31">
        <v>0</v>
      </c>
    </row>
    <row r="76" spans="2:14" ht="15.75" thickBot="1" x14ac:dyDescent="0.3">
      <c r="C76" s="32">
        <v>0</v>
      </c>
      <c r="D76" s="33">
        <v>0</v>
      </c>
      <c r="E76" s="54">
        <f ca="1"/>
        <v>0</v>
      </c>
      <c r="F76" s="32">
        <v>0</v>
      </c>
      <c r="G76" s="33">
        <v>0</v>
      </c>
      <c r="H76" s="54">
        <f ca="1"/>
        <v>1</v>
      </c>
      <c r="I76" s="32">
        <v>0</v>
      </c>
      <c r="J76" s="33">
        <v>0</v>
      </c>
      <c r="K76" s="54">
        <f ca="1"/>
        <v>0</v>
      </c>
      <c r="L76" s="32">
        <v>0</v>
      </c>
      <c r="M76" s="33">
        <v>0</v>
      </c>
      <c r="N76" s="54">
        <f ca="1"/>
        <v>0</v>
      </c>
    </row>
    <row r="77" spans="2:14" x14ac:dyDescent="0.25">
      <c r="C77" s="53">
        <f ca="1"/>
        <v>0</v>
      </c>
      <c r="D77" s="28">
        <v>0</v>
      </c>
      <c r="E77" s="29">
        <v>0</v>
      </c>
      <c r="F77" s="53">
        <f ca="1"/>
        <v>0</v>
      </c>
      <c r="G77" s="28">
        <v>0</v>
      </c>
      <c r="H77" s="29">
        <v>0</v>
      </c>
      <c r="I77" s="53">
        <f ca="1"/>
        <v>0</v>
      </c>
      <c r="J77" s="28">
        <v>0</v>
      </c>
      <c r="K77" s="29">
        <v>0</v>
      </c>
      <c r="L77" s="53">
        <f ca="1"/>
        <v>1</v>
      </c>
      <c r="M77" s="28">
        <v>0</v>
      </c>
      <c r="N77" s="29">
        <v>0</v>
      </c>
    </row>
    <row r="78" spans="2:14" x14ac:dyDescent="0.25">
      <c r="B78" s="5" t="s">
        <v>58</v>
      </c>
      <c r="C78" s="30">
        <v>0</v>
      </c>
      <c r="D78" s="52">
        <f ca="1"/>
        <v>0</v>
      </c>
      <c r="E78" s="31">
        <v>0</v>
      </c>
      <c r="F78" s="30">
        <v>0</v>
      </c>
      <c r="G78" s="52">
        <f ca="1"/>
        <v>0</v>
      </c>
      <c r="H78" s="31">
        <v>0</v>
      </c>
      <c r="I78" s="30">
        <v>0</v>
      </c>
      <c r="J78" s="52">
        <f ca="1"/>
        <v>0</v>
      </c>
      <c r="K78" s="31">
        <v>0</v>
      </c>
      <c r="L78" s="30">
        <v>0</v>
      </c>
      <c r="M78" s="52">
        <f ca="1"/>
        <v>1</v>
      </c>
      <c r="N78" s="31">
        <v>0</v>
      </c>
    </row>
    <row r="79" spans="2:14" ht="15.75" thickBot="1" x14ac:dyDescent="0.3">
      <c r="C79" s="32">
        <v>0</v>
      </c>
      <c r="D79" s="33">
        <v>0</v>
      </c>
      <c r="E79" s="54">
        <f ca="1"/>
        <v>0</v>
      </c>
      <c r="F79" s="32">
        <v>0</v>
      </c>
      <c r="G79" s="33">
        <v>0</v>
      </c>
      <c r="H79" s="54">
        <f ca="1"/>
        <v>0</v>
      </c>
      <c r="I79" s="32">
        <v>0</v>
      </c>
      <c r="J79" s="33">
        <v>0</v>
      </c>
      <c r="K79" s="54">
        <f ca="1"/>
        <v>0</v>
      </c>
      <c r="L79" s="32">
        <v>0</v>
      </c>
      <c r="M79" s="33">
        <v>0</v>
      </c>
      <c r="N79" s="54">
        <f ca="1"/>
        <v>1</v>
      </c>
    </row>
    <row r="81" spans="2:14" ht="19.5" thickBot="1" x14ac:dyDescent="0.4">
      <c r="C81" t="s">
        <v>96</v>
      </c>
      <c r="D81" s="5" t="s">
        <v>57</v>
      </c>
      <c r="G81" s="5" t="s">
        <v>58</v>
      </c>
    </row>
    <row r="82" spans="2:14" x14ac:dyDescent="0.25">
      <c r="B82" s="75"/>
      <c r="C82" s="43">
        <f t="array" aca="1" ref="C82:H93" ca="1">MMULT(C60:H71,C49:H54)</f>
        <v>0</v>
      </c>
      <c r="D82" s="44">
        <f ca="1"/>
        <v>0</v>
      </c>
      <c r="E82" s="45">
        <f ca="1"/>
        <v>0</v>
      </c>
      <c r="F82" s="43">
        <f ca="1"/>
        <v>0</v>
      </c>
      <c r="G82" s="44">
        <f ca="1"/>
        <v>0</v>
      </c>
      <c r="H82" s="45">
        <f ca="1"/>
        <v>0</v>
      </c>
    </row>
    <row r="83" spans="2:14" x14ac:dyDescent="0.25">
      <c r="B83" s="75">
        <v>1</v>
      </c>
      <c r="C83" s="46">
        <f ca="1"/>
        <v>0</v>
      </c>
      <c r="D83" s="47">
        <f ca="1"/>
        <v>0</v>
      </c>
      <c r="E83" s="48">
        <f ca="1"/>
        <v>0</v>
      </c>
      <c r="F83" s="46">
        <f ca="1"/>
        <v>0</v>
      </c>
      <c r="G83" s="47">
        <f ca="1"/>
        <v>0</v>
      </c>
      <c r="H83" s="48">
        <f ca="1"/>
        <v>0</v>
      </c>
    </row>
    <row r="84" spans="2:14" ht="15.75" thickBot="1" x14ac:dyDescent="0.3">
      <c r="B84" s="75"/>
      <c r="C84" s="49">
        <f ca="1"/>
        <v>0</v>
      </c>
      <c r="D84" s="50">
        <f ca="1"/>
        <v>0</v>
      </c>
      <c r="E84" s="51">
        <f ca="1"/>
        <v>0</v>
      </c>
      <c r="F84" s="49">
        <f ca="1"/>
        <v>0</v>
      </c>
      <c r="G84" s="50">
        <f ca="1"/>
        <v>0</v>
      </c>
      <c r="H84" s="51">
        <f ca="1"/>
        <v>0</v>
      </c>
    </row>
    <row r="85" spans="2:14" x14ac:dyDescent="0.25">
      <c r="B85" s="75"/>
      <c r="C85" s="43">
        <f ca="1"/>
        <v>2666.6666666666665</v>
      </c>
      <c r="D85" s="44">
        <f ca="1"/>
        <v>1.3068250185691947E-12</v>
      </c>
      <c r="E85" s="45">
        <f ca="1"/>
        <v>4000</v>
      </c>
      <c r="F85" s="43">
        <f ca="1"/>
        <v>-2666.6666666666665</v>
      </c>
      <c r="G85" s="44">
        <f ca="1"/>
        <v>-1.3068250185691947E-12</v>
      </c>
      <c r="H85" s="45">
        <f ca="1"/>
        <v>4000</v>
      </c>
    </row>
    <row r="86" spans="2:14" x14ac:dyDescent="0.25">
      <c r="B86" s="75">
        <v>2</v>
      </c>
      <c r="C86" s="46">
        <f ca="1"/>
        <v>1.3068250185691947E-12</v>
      </c>
      <c r="D86" s="47">
        <f ca="1"/>
        <v>24000</v>
      </c>
      <c r="E86" s="48">
        <f ca="1"/>
        <v>-2.45029690981724E-13</v>
      </c>
      <c r="F86" s="46">
        <f ca="1"/>
        <v>-1.3068250185691947E-12</v>
      </c>
      <c r="G86" s="47">
        <f ca="1"/>
        <v>-24000</v>
      </c>
      <c r="H86" s="48">
        <f ca="1"/>
        <v>-2.45029690981724E-13</v>
      </c>
    </row>
    <row r="87" spans="2:14" ht="15.75" thickBot="1" x14ac:dyDescent="0.3">
      <c r="B87" s="75"/>
      <c r="C87" s="49">
        <f ca="1"/>
        <v>4000</v>
      </c>
      <c r="D87" s="50">
        <f ca="1"/>
        <v>-2.45029690981724E-13</v>
      </c>
      <c r="E87" s="51">
        <f ca="1"/>
        <v>8000</v>
      </c>
      <c r="F87" s="49">
        <f ca="1"/>
        <v>-4000</v>
      </c>
      <c r="G87" s="50">
        <f ca="1"/>
        <v>2.45029690981724E-13</v>
      </c>
      <c r="H87" s="51">
        <f ca="1"/>
        <v>4000</v>
      </c>
    </row>
    <row r="88" spans="2:14" x14ac:dyDescent="0.25">
      <c r="B88" s="75"/>
      <c r="C88" s="43">
        <f ca="1"/>
        <v>0</v>
      </c>
      <c r="D88" s="44">
        <f ca="1"/>
        <v>0</v>
      </c>
      <c r="E88" s="45">
        <f ca="1"/>
        <v>0</v>
      </c>
      <c r="F88" s="43">
        <f ca="1"/>
        <v>0</v>
      </c>
      <c r="G88" s="44">
        <f ca="1"/>
        <v>0</v>
      </c>
      <c r="H88" s="45">
        <f ca="1"/>
        <v>0</v>
      </c>
    </row>
    <row r="89" spans="2:14" x14ac:dyDescent="0.25">
      <c r="B89" s="75">
        <v>3</v>
      </c>
      <c r="C89" s="46">
        <f ca="1"/>
        <v>0</v>
      </c>
      <c r="D89" s="47">
        <f ca="1"/>
        <v>0</v>
      </c>
      <c r="E89" s="48">
        <f ca="1"/>
        <v>0</v>
      </c>
      <c r="F89" s="46">
        <f ca="1"/>
        <v>0</v>
      </c>
      <c r="G89" s="47">
        <f ca="1"/>
        <v>0</v>
      </c>
      <c r="H89" s="48">
        <f ca="1"/>
        <v>0</v>
      </c>
    </row>
    <row r="90" spans="2:14" ht="15.75" thickBot="1" x14ac:dyDescent="0.3">
      <c r="B90" s="75"/>
      <c r="C90" s="49">
        <f ca="1"/>
        <v>0</v>
      </c>
      <c r="D90" s="50">
        <f ca="1"/>
        <v>0</v>
      </c>
      <c r="E90" s="51">
        <f ca="1"/>
        <v>0</v>
      </c>
      <c r="F90" s="49">
        <f ca="1"/>
        <v>0</v>
      </c>
      <c r="G90" s="50">
        <f ca="1"/>
        <v>0</v>
      </c>
      <c r="H90" s="51">
        <f ca="1"/>
        <v>0</v>
      </c>
    </row>
    <row r="91" spans="2:14" x14ac:dyDescent="0.25">
      <c r="B91" s="75"/>
      <c r="C91" s="43">
        <f ca="1"/>
        <v>-2666.6666666666665</v>
      </c>
      <c r="D91" s="44">
        <f ca="1"/>
        <v>-1.3068250185691947E-12</v>
      </c>
      <c r="E91" s="45">
        <f ca="1"/>
        <v>-4000</v>
      </c>
      <c r="F91" s="43">
        <f ca="1"/>
        <v>2666.6666666666665</v>
      </c>
      <c r="G91" s="44">
        <f ca="1"/>
        <v>1.3068250185691947E-12</v>
      </c>
      <c r="H91" s="45">
        <f ca="1"/>
        <v>-4000</v>
      </c>
    </row>
    <row r="92" spans="2:14" x14ac:dyDescent="0.25">
      <c r="B92" s="75">
        <v>4</v>
      </c>
      <c r="C92" s="46">
        <f ca="1"/>
        <v>-1.3068250185691947E-12</v>
      </c>
      <c r="D92" s="47">
        <f ca="1"/>
        <v>-24000</v>
      </c>
      <c r="E92" s="48">
        <f ca="1"/>
        <v>2.45029690981724E-13</v>
      </c>
      <c r="F92" s="46">
        <f ca="1"/>
        <v>1.3068250185691947E-12</v>
      </c>
      <c r="G92" s="47">
        <f ca="1"/>
        <v>24000</v>
      </c>
      <c r="H92" s="48">
        <f ca="1"/>
        <v>2.45029690981724E-13</v>
      </c>
    </row>
    <row r="93" spans="2:14" ht="15.75" thickBot="1" x14ac:dyDescent="0.3">
      <c r="B93" s="75"/>
      <c r="C93" s="49">
        <f ca="1"/>
        <v>4000</v>
      </c>
      <c r="D93" s="50">
        <f ca="1"/>
        <v>-2.45029690981724E-13</v>
      </c>
      <c r="E93" s="51">
        <f ca="1"/>
        <v>4000</v>
      </c>
      <c r="F93" s="49">
        <f ca="1"/>
        <v>-4000</v>
      </c>
      <c r="G93" s="50">
        <f ca="1"/>
        <v>2.45029690981724E-13</v>
      </c>
      <c r="H93" s="51">
        <f ca="1"/>
        <v>8000</v>
      </c>
    </row>
    <row r="95" spans="2:14" ht="21.75" thickBot="1" x14ac:dyDescent="0.4">
      <c r="C95" s="77" t="s">
        <v>97</v>
      </c>
      <c r="D95" s="75"/>
      <c r="E95" s="75"/>
      <c r="F95" s="75"/>
      <c r="G95" s="75">
        <v>2</v>
      </c>
      <c r="H95" s="75"/>
      <c r="I95" s="75"/>
      <c r="J95" s="75">
        <v>3</v>
      </c>
      <c r="K95" s="75"/>
      <c r="L95" s="75"/>
      <c r="M95" s="75">
        <v>4</v>
      </c>
    </row>
    <row r="96" spans="2:14" x14ac:dyDescent="0.25">
      <c r="B96" s="75"/>
      <c r="C96" s="43">
        <f t="array" aca="1" ref="C96:N107" ca="1">MMULT(C82:H93,C74:N79)</f>
        <v>0</v>
      </c>
      <c r="D96" s="44">
        <f ca="1"/>
        <v>0</v>
      </c>
      <c r="E96" s="45">
        <f ca="1"/>
        <v>0</v>
      </c>
      <c r="F96" s="43">
        <f ca="1"/>
        <v>0</v>
      </c>
      <c r="G96" s="44">
        <f ca="1"/>
        <v>0</v>
      </c>
      <c r="H96" s="45">
        <f ca="1"/>
        <v>0</v>
      </c>
      <c r="I96" s="43">
        <f ca="1"/>
        <v>0</v>
      </c>
      <c r="J96" s="44">
        <f ca="1"/>
        <v>0</v>
      </c>
      <c r="K96" s="45">
        <f ca="1"/>
        <v>0</v>
      </c>
      <c r="L96" s="43">
        <f ca="1"/>
        <v>0</v>
      </c>
      <c r="M96" s="44">
        <f ca="1"/>
        <v>0</v>
      </c>
      <c r="N96" s="45">
        <f ca="1"/>
        <v>0</v>
      </c>
    </row>
    <row r="97" spans="2:14" x14ac:dyDescent="0.25">
      <c r="B97" s="75">
        <v>1</v>
      </c>
      <c r="C97" s="46">
        <f ca="1"/>
        <v>0</v>
      </c>
      <c r="D97" s="47">
        <f ca="1"/>
        <v>0</v>
      </c>
      <c r="E97" s="48">
        <f ca="1"/>
        <v>0</v>
      </c>
      <c r="F97" s="46">
        <f ca="1"/>
        <v>0</v>
      </c>
      <c r="G97" s="47">
        <f ca="1"/>
        <v>0</v>
      </c>
      <c r="H97" s="48">
        <f ca="1"/>
        <v>0</v>
      </c>
      <c r="I97" s="46">
        <f ca="1"/>
        <v>0</v>
      </c>
      <c r="J97" s="47">
        <f ca="1"/>
        <v>0</v>
      </c>
      <c r="K97" s="48">
        <f ca="1"/>
        <v>0</v>
      </c>
      <c r="L97" s="46">
        <f ca="1"/>
        <v>0</v>
      </c>
      <c r="M97" s="47">
        <f ca="1"/>
        <v>0</v>
      </c>
      <c r="N97" s="48">
        <f ca="1"/>
        <v>0</v>
      </c>
    </row>
    <row r="98" spans="2:14" ht="15.75" thickBot="1" x14ac:dyDescent="0.3">
      <c r="B98" s="75"/>
      <c r="C98" s="49">
        <f ca="1"/>
        <v>0</v>
      </c>
      <c r="D98" s="50">
        <f ca="1"/>
        <v>0</v>
      </c>
      <c r="E98" s="51">
        <f ca="1"/>
        <v>0</v>
      </c>
      <c r="F98" s="49">
        <f ca="1"/>
        <v>0</v>
      </c>
      <c r="G98" s="50">
        <f ca="1"/>
        <v>0</v>
      </c>
      <c r="H98" s="51">
        <f ca="1"/>
        <v>0</v>
      </c>
      <c r="I98" s="49">
        <f ca="1"/>
        <v>0</v>
      </c>
      <c r="J98" s="50">
        <f ca="1"/>
        <v>0</v>
      </c>
      <c r="K98" s="51">
        <f ca="1"/>
        <v>0</v>
      </c>
      <c r="L98" s="49">
        <f ca="1"/>
        <v>0</v>
      </c>
      <c r="M98" s="50">
        <f ca="1"/>
        <v>0</v>
      </c>
      <c r="N98" s="51">
        <f ca="1"/>
        <v>0</v>
      </c>
    </row>
    <row r="99" spans="2:14" x14ac:dyDescent="0.25">
      <c r="B99" s="75"/>
      <c r="C99" s="43">
        <f ca="1"/>
        <v>0</v>
      </c>
      <c r="D99" s="44">
        <f ca="1"/>
        <v>0</v>
      </c>
      <c r="E99" s="45">
        <f ca="1"/>
        <v>0</v>
      </c>
      <c r="F99" s="43">
        <f ca="1"/>
        <v>2666.6666666666665</v>
      </c>
      <c r="G99" s="44">
        <f ca="1"/>
        <v>1.3068250185691947E-12</v>
      </c>
      <c r="H99" s="45">
        <f ca="1"/>
        <v>4000</v>
      </c>
      <c r="I99" s="43">
        <f ca="1"/>
        <v>0</v>
      </c>
      <c r="J99" s="44">
        <f ca="1"/>
        <v>0</v>
      </c>
      <c r="K99" s="45">
        <f ca="1"/>
        <v>0</v>
      </c>
      <c r="L99" s="43">
        <f ca="1"/>
        <v>-2666.6666666666665</v>
      </c>
      <c r="M99" s="44">
        <f ca="1"/>
        <v>-1.3068250185691947E-12</v>
      </c>
      <c r="N99" s="45">
        <f ca="1"/>
        <v>4000</v>
      </c>
    </row>
    <row r="100" spans="2:14" x14ac:dyDescent="0.25">
      <c r="B100" s="75">
        <v>2</v>
      </c>
      <c r="C100" s="46">
        <f ca="1"/>
        <v>0</v>
      </c>
      <c r="D100" s="47">
        <f ca="1"/>
        <v>0</v>
      </c>
      <c r="E100" s="48">
        <f ca="1"/>
        <v>0</v>
      </c>
      <c r="F100" s="46">
        <f ca="1"/>
        <v>1.3068250185691947E-12</v>
      </c>
      <c r="G100" s="47">
        <f ca="1"/>
        <v>24000</v>
      </c>
      <c r="H100" s="48">
        <f ca="1"/>
        <v>-2.45029690981724E-13</v>
      </c>
      <c r="I100" s="46">
        <f ca="1"/>
        <v>0</v>
      </c>
      <c r="J100" s="47">
        <f ca="1"/>
        <v>0</v>
      </c>
      <c r="K100" s="48">
        <f ca="1"/>
        <v>0</v>
      </c>
      <c r="L100" s="46">
        <f ca="1"/>
        <v>-1.3068250185691947E-12</v>
      </c>
      <c r="M100" s="47">
        <f ca="1"/>
        <v>-24000</v>
      </c>
      <c r="N100" s="48">
        <f ca="1"/>
        <v>-2.45029690981724E-13</v>
      </c>
    </row>
    <row r="101" spans="2:14" ht="15.75" thickBot="1" x14ac:dyDescent="0.3">
      <c r="B101" s="75"/>
      <c r="C101" s="49">
        <f ca="1"/>
        <v>0</v>
      </c>
      <c r="D101" s="50">
        <f ca="1"/>
        <v>0</v>
      </c>
      <c r="E101" s="51">
        <f ca="1"/>
        <v>0</v>
      </c>
      <c r="F101" s="49">
        <f ca="1"/>
        <v>4000</v>
      </c>
      <c r="G101" s="50">
        <f ca="1"/>
        <v>-2.45029690981724E-13</v>
      </c>
      <c r="H101" s="51">
        <f ca="1"/>
        <v>8000</v>
      </c>
      <c r="I101" s="49">
        <f ca="1"/>
        <v>0</v>
      </c>
      <c r="J101" s="50">
        <f ca="1"/>
        <v>0</v>
      </c>
      <c r="K101" s="51">
        <f ca="1"/>
        <v>0</v>
      </c>
      <c r="L101" s="49">
        <f ca="1"/>
        <v>-4000</v>
      </c>
      <c r="M101" s="50">
        <f ca="1"/>
        <v>2.45029690981724E-13</v>
      </c>
      <c r="N101" s="51">
        <f ca="1"/>
        <v>4000</v>
      </c>
    </row>
    <row r="102" spans="2:14" x14ac:dyDescent="0.25">
      <c r="B102" s="75"/>
      <c r="C102" s="43">
        <f ca="1"/>
        <v>0</v>
      </c>
      <c r="D102" s="44">
        <f ca="1"/>
        <v>0</v>
      </c>
      <c r="E102" s="45">
        <f ca="1"/>
        <v>0</v>
      </c>
      <c r="F102" s="43">
        <f ca="1"/>
        <v>0</v>
      </c>
      <c r="G102" s="44">
        <f ca="1"/>
        <v>0</v>
      </c>
      <c r="H102" s="45">
        <f ca="1"/>
        <v>0</v>
      </c>
      <c r="I102" s="43">
        <f ca="1"/>
        <v>0</v>
      </c>
      <c r="J102" s="44">
        <f ca="1"/>
        <v>0</v>
      </c>
      <c r="K102" s="45">
        <f ca="1"/>
        <v>0</v>
      </c>
      <c r="L102" s="43">
        <f ca="1"/>
        <v>0</v>
      </c>
      <c r="M102" s="44">
        <f ca="1"/>
        <v>0</v>
      </c>
      <c r="N102" s="45">
        <f ca="1"/>
        <v>0</v>
      </c>
    </row>
    <row r="103" spans="2:14" x14ac:dyDescent="0.25">
      <c r="B103" s="75">
        <v>3</v>
      </c>
      <c r="C103" s="46">
        <f ca="1"/>
        <v>0</v>
      </c>
      <c r="D103" s="47">
        <f ca="1"/>
        <v>0</v>
      </c>
      <c r="E103" s="48">
        <f ca="1"/>
        <v>0</v>
      </c>
      <c r="F103" s="46">
        <f ca="1"/>
        <v>0</v>
      </c>
      <c r="G103" s="47">
        <f ca="1"/>
        <v>0</v>
      </c>
      <c r="H103" s="48">
        <f ca="1"/>
        <v>0</v>
      </c>
      <c r="I103" s="46">
        <f ca="1"/>
        <v>0</v>
      </c>
      <c r="J103" s="47">
        <f ca="1"/>
        <v>0</v>
      </c>
      <c r="K103" s="48">
        <f ca="1"/>
        <v>0</v>
      </c>
      <c r="L103" s="46">
        <f ca="1"/>
        <v>0</v>
      </c>
      <c r="M103" s="47">
        <f ca="1"/>
        <v>0</v>
      </c>
      <c r="N103" s="48">
        <f ca="1"/>
        <v>0</v>
      </c>
    </row>
    <row r="104" spans="2:14" ht="15.75" thickBot="1" x14ac:dyDescent="0.3">
      <c r="B104" s="75"/>
      <c r="C104" s="49">
        <f ca="1"/>
        <v>0</v>
      </c>
      <c r="D104" s="50">
        <f ca="1"/>
        <v>0</v>
      </c>
      <c r="E104" s="51">
        <f ca="1"/>
        <v>0</v>
      </c>
      <c r="F104" s="49">
        <f ca="1"/>
        <v>0</v>
      </c>
      <c r="G104" s="50">
        <f ca="1"/>
        <v>0</v>
      </c>
      <c r="H104" s="51">
        <f ca="1"/>
        <v>0</v>
      </c>
      <c r="I104" s="49">
        <f ca="1"/>
        <v>0</v>
      </c>
      <c r="J104" s="50">
        <f ca="1"/>
        <v>0</v>
      </c>
      <c r="K104" s="51">
        <f ca="1"/>
        <v>0</v>
      </c>
      <c r="L104" s="49">
        <f ca="1"/>
        <v>0</v>
      </c>
      <c r="M104" s="50">
        <f ca="1"/>
        <v>0</v>
      </c>
      <c r="N104" s="51">
        <f ca="1"/>
        <v>0</v>
      </c>
    </row>
    <row r="105" spans="2:14" x14ac:dyDescent="0.25">
      <c r="B105" s="75"/>
      <c r="C105" s="43">
        <f ca="1"/>
        <v>0</v>
      </c>
      <c r="D105" s="44">
        <f ca="1"/>
        <v>0</v>
      </c>
      <c r="E105" s="45">
        <f ca="1"/>
        <v>0</v>
      </c>
      <c r="F105" s="43">
        <f ca="1"/>
        <v>-2666.6666666666665</v>
      </c>
      <c r="G105" s="44">
        <f ca="1"/>
        <v>-1.3068250185691947E-12</v>
      </c>
      <c r="H105" s="45">
        <f ca="1"/>
        <v>-4000</v>
      </c>
      <c r="I105" s="43">
        <f ca="1"/>
        <v>0</v>
      </c>
      <c r="J105" s="44">
        <f ca="1"/>
        <v>0</v>
      </c>
      <c r="K105" s="45">
        <f ca="1"/>
        <v>0</v>
      </c>
      <c r="L105" s="43">
        <f ca="1"/>
        <v>2666.6666666666665</v>
      </c>
      <c r="M105" s="44">
        <f ca="1"/>
        <v>1.3068250185691947E-12</v>
      </c>
      <c r="N105" s="45">
        <f ca="1"/>
        <v>-4000</v>
      </c>
    </row>
    <row r="106" spans="2:14" x14ac:dyDescent="0.25">
      <c r="B106" s="75">
        <v>4</v>
      </c>
      <c r="C106" s="46">
        <f ca="1"/>
        <v>0</v>
      </c>
      <c r="D106" s="47">
        <f ca="1"/>
        <v>0</v>
      </c>
      <c r="E106" s="48">
        <f ca="1"/>
        <v>0</v>
      </c>
      <c r="F106" s="46">
        <f ca="1"/>
        <v>-1.3068250185691947E-12</v>
      </c>
      <c r="G106" s="47">
        <f ca="1"/>
        <v>-24000</v>
      </c>
      <c r="H106" s="48">
        <f ca="1"/>
        <v>2.45029690981724E-13</v>
      </c>
      <c r="I106" s="46">
        <f ca="1"/>
        <v>0</v>
      </c>
      <c r="J106" s="47">
        <f ca="1"/>
        <v>0</v>
      </c>
      <c r="K106" s="48">
        <f ca="1"/>
        <v>0</v>
      </c>
      <c r="L106" s="46">
        <f ca="1"/>
        <v>1.3068250185691947E-12</v>
      </c>
      <c r="M106" s="47">
        <f ca="1"/>
        <v>24000</v>
      </c>
      <c r="N106" s="48">
        <f ca="1"/>
        <v>2.45029690981724E-13</v>
      </c>
    </row>
    <row r="107" spans="2:14" ht="15.75" thickBot="1" x14ac:dyDescent="0.3">
      <c r="B107" s="75"/>
      <c r="C107" s="49">
        <f ca="1"/>
        <v>0</v>
      </c>
      <c r="D107" s="50">
        <f ca="1"/>
        <v>0</v>
      </c>
      <c r="E107" s="51">
        <f ca="1"/>
        <v>0</v>
      </c>
      <c r="F107" s="49">
        <f ca="1"/>
        <v>4000</v>
      </c>
      <c r="G107" s="50">
        <f ca="1"/>
        <v>-2.45029690981724E-13</v>
      </c>
      <c r="H107" s="51">
        <f ca="1"/>
        <v>4000</v>
      </c>
      <c r="I107" s="49">
        <f ca="1"/>
        <v>0</v>
      </c>
      <c r="J107" s="50">
        <f ca="1"/>
        <v>0</v>
      </c>
      <c r="K107" s="51">
        <f ca="1"/>
        <v>0</v>
      </c>
      <c r="L107" s="49">
        <f ca="1"/>
        <v>-4000</v>
      </c>
      <c r="M107" s="50">
        <f ca="1"/>
        <v>2.45029690981724E-13</v>
      </c>
      <c r="N107" s="51">
        <f ca="1"/>
        <v>8000</v>
      </c>
    </row>
    <row r="110" spans="2:14" x14ac:dyDescent="0.25">
      <c r="B110" s="2" t="s">
        <v>79</v>
      </c>
      <c r="D110" s="84" t="s">
        <v>98</v>
      </c>
    </row>
    <row r="112" spans="2:14" x14ac:dyDescent="0.25">
      <c r="B112" s="2" t="s">
        <v>108</v>
      </c>
      <c r="H112" s="2" t="s">
        <v>104</v>
      </c>
    </row>
    <row r="113" spans="2:9" ht="19.5" thickBot="1" x14ac:dyDescent="0.4">
      <c r="C113" t="s">
        <v>100</v>
      </c>
      <c r="H113" t="s">
        <v>101</v>
      </c>
    </row>
    <row r="114" spans="2:9" x14ac:dyDescent="0.25">
      <c r="B114" s="75"/>
      <c r="C114" s="102">
        <f t="array" aca="1" ref="C114:C119" ca="1">MMULT(C74:N79,GS!O84:O95)</f>
        <v>5.0803175956631186E-3</v>
      </c>
      <c r="H114" s="102">
        <f t="array" aca="1" ref="H114:H119" ca="1">MMULT(C33:H38,C114:C119)</f>
        <v>1.9932142557711828E-2</v>
      </c>
    </row>
    <row r="115" spans="2:9" x14ac:dyDescent="0.25">
      <c r="B115" s="75">
        <f ca="1">C6</f>
        <v>2</v>
      </c>
      <c r="C115" s="103">
        <f ca="1"/>
        <v>1.9932142557711828E-2</v>
      </c>
      <c r="H115" s="103">
        <f ca="1"/>
        <v>-5.0803175956631178E-3</v>
      </c>
    </row>
    <row r="116" spans="2:9" ht="15.75" thickBot="1" x14ac:dyDescent="0.3">
      <c r="B116" s="75"/>
      <c r="C116" s="104">
        <f ca="1"/>
        <v>-2.5950655295253018E-3</v>
      </c>
      <c r="H116" s="104">
        <f ca="1"/>
        <v>-2.5950655295253018E-3</v>
      </c>
    </row>
    <row r="117" spans="2:9" x14ac:dyDescent="0.25">
      <c r="B117" s="75"/>
      <c r="C117" s="102">
        <f ca="1"/>
        <v>0</v>
      </c>
      <c r="H117" s="102">
        <f ca="1"/>
        <v>0.02</v>
      </c>
    </row>
    <row r="118" spans="2:9" x14ac:dyDescent="0.25">
      <c r="B118" s="75">
        <f ca="1">C7</f>
        <v>4</v>
      </c>
      <c r="C118" s="103">
        <f ca="1"/>
        <v>0.02</v>
      </c>
      <c r="H118" s="103">
        <f ca="1"/>
        <v>1.2251484549086201E-18</v>
      </c>
    </row>
    <row r="119" spans="2:9" ht="15.75" thickBot="1" x14ac:dyDescent="0.3">
      <c r="B119" s="75"/>
      <c r="C119" s="104">
        <f ca="1"/>
        <v>-1.2426260330689089E-3</v>
      </c>
      <c r="H119" s="104">
        <f ca="1"/>
        <v>-1.2426260330689089E-3</v>
      </c>
    </row>
    <row r="121" spans="2:9" x14ac:dyDescent="0.25">
      <c r="B121" s="2" t="s">
        <v>105</v>
      </c>
    </row>
    <row r="122" spans="2:9" ht="19.5" thickBot="1" x14ac:dyDescent="0.4">
      <c r="C122" t="s">
        <v>102</v>
      </c>
      <c r="E122" t="s">
        <v>103</v>
      </c>
      <c r="G122" t="s">
        <v>107</v>
      </c>
      <c r="I122" t="s">
        <v>106</v>
      </c>
    </row>
    <row r="123" spans="2:9" x14ac:dyDescent="0.25">
      <c r="C123" s="105">
        <f t="array" aca="1" ref="C123:C128" ca="1">MMULT(C16:H21,H114:H119)</f>
        <v>-1.6285786149161368</v>
      </c>
      <c r="E123" s="105">
        <f t="shared" ref="E123:E128" ca="1" si="0">J16</f>
        <v>0</v>
      </c>
      <c r="G123" s="105">
        <f ca="1">C123+E123</f>
        <v>-1.6285786149161368</v>
      </c>
      <c r="H123" s="108">
        <v>-1</v>
      </c>
      <c r="I123" s="117">
        <f ca="1">G123*H123</f>
        <v>1.6285786149161368</v>
      </c>
    </row>
    <row r="124" spans="2:9" x14ac:dyDescent="0.25">
      <c r="B124" s="75">
        <f ca="1">C6</f>
        <v>2</v>
      </c>
      <c r="C124" s="106">
        <f ca="1"/>
        <v>1.8032526619418605</v>
      </c>
      <c r="E124" s="106">
        <f t="shared" ca="1" si="0"/>
        <v>0</v>
      </c>
      <c r="G124" s="106">
        <f t="shared" ref="G124:G128" ca="1" si="1">C124+E124</f>
        <v>1.8032526619418605</v>
      </c>
      <c r="H124" s="108">
        <v>-1</v>
      </c>
      <c r="I124" s="118">
        <f t="shared" ref="I124:I128" ca="1" si="2">G124*H124</f>
        <v>-1.8032526619418605</v>
      </c>
    </row>
    <row r="125" spans="2:9" ht="15.75" thickBot="1" x14ac:dyDescent="0.3">
      <c r="C125" s="107">
        <f ca="1"/>
        <v>-5.4097579858255731</v>
      </c>
      <c r="E125" s="107">
        <f t="shared" ca="1" si="0"/>
        <v>0</v>
      </c>
      <c r="G125" s="107">
        <f t="shared" ca="1" si="1"/>
        <v>-5.4097579858255731</v>
      </c>
      <c r="H125" s="108">
        <v>-1</v>
      </c>
      <c r="I125" s="119">
        <f t="shared" ca="1" si="2"/>
        <v>5.4097579858255731</v>
      </c>
    </row>
    <row r="126" spans="2:9" x14ac:dyDescent="0.25">
      <c r="C126" s="105">
        <f ca="1"/>
        <v>1.6285786149161368</v>
      </c>
      <c r="E126" s="105">
        <f t="shared" ca="1" si="0"/>
        <v>0</v>
      </c>
      <c r="G126" s="105">
        <f t="shared" ca="1" si="1"/>
        <v>1.6285786149161368</v>
      </c>
      <c r="H126" s="108">
        <v>1</v>
      </c>
      <c r="I126" s="117">
        <f t="shared" ca="1" si="2"/>
        <v>1.6285786149161368</v>
      </c>
    </row>
    <row r="127" spans="2:9" x14ac:dyDescent="0.25">
      <c r="B127" s="75">
        <f ca="1">C7</f>
        <v>4</v>
      </c>
      <c r="C127" s="106">
        <f ca="1"/>
        <v>-1.8032526619418605</v>
      </c>
      <c r="E127" s="106">
        <f t="shared" ca="1" si="0"/>
        <v>0</v>
      </c>
      <c r="G127" s="106">
        <f t="shared" ca="1" si="1"/>
        <v>-1.8032526619418605</v>
      </c>
      <c r="H127" s="108">
        <v>1</v>
      </c>
      <c r="I127" s="118">
        <f t="shared" ca="1" si="2"/>
        <v>-1.8032526619418605</v>
      </c>
    </row>
    <row r="128" spans="2:9" ht="15.75" thickBot="1" x14ac:dyDescent="0.3">
      <c r="C128" s="107">
        <f ca="1"/>
        <v>-1.7763568394002505E-15</v>
      </c>
      <c r="E128" s="107">
        <f t="shared" ca="1" si="0"/>
        <v>0</v>
      </c>
      <c r="G128" s="107">
        <f t="shared" ca="1" si="1"/>
        <v>-1.7763568394002505E-15</v>
      </c>
      <c r="H128" s="108">
        <v>1</v>
      </c>
      <c r="I128" s="119">
        <f t="shared" ca="1" si="2"/>
        <v>-1.7763568394002505E-15</v>
      </c>
    </row>
  </sheetData>
  <conditionalFormatting sqref="C49:H54">
    <cfRule type="cellIs" dxfId="66" priority="24" operator="notBetween">
      <formula>-0.000001</formula>
      <formula>0.000001</formula>
    </cfRule>
  </conditionalFormatting>
  <conditionalFormatting sqref="J49:J54">
    <cfRule type="cellIs" dxfId="65" priority="21" operator="notBetween">
      <formula>-0.000001</formula>
      <formula>0.000001</formula>
    </cfRule>
  </conditionalFormatting>
  <conditionalFormatting sqref="C41:H46">
    <cfRule type="cellIs" dxfId="64" priority="23" operator="notBetween">
      <formula>-0.000001</formula>
      <formula>0.000001</formula>
    </cfRule>
  </conditionalFormatting>
  <conditionalFormatting sqref="J16:J21">
    <cfRule type="cellIs" dxfId="63" priority="22" operator="notBetween">
      <formula>-0.000001</formula>
      <formula>0.000001</formula>
    </cfRule>
  </conditionalFormatting>
  <conditionalFormatting sqref="C60:H71 G73">
    <cfRule type="cellIs" dxfId="62" priority="20" operator="equal">
      <formula>1</formula>
    </cfRule>
  </conditionalFormatting>
  <conditionalFormatting sqref="C74:N79">
    <cfRule type="cellIs" dxfId="61" priority="19" operator="equal">
      <formula>1</formula>
    </cfRule>
  </conditionalFormatting>
  <conditionalFormatting sqref="J60:J65">
    <cfRule type="cellIs" dxfId="60" priority="18" operator="notBetween">
      <formula>-0.000001</formula>
      <formula>0.000001</formula>
    </cfRule>
  </conditionalFormatting>
  <conditionalFormatting sqref="J66:J71">
    <cfRule type="cellIs" dxfId="59" priority="17" operator="notBetween">
      <formula>-0.000001</formula>
      <formula>0.000001</formula>
    </cfRule>
  </conditionalFormatting>
  <conditionalFormatting sqref="C82:H87">
    <cfRule type="cellIs" dxfId="58" priority="16" operator="notBetween">
      <formula>-0.000001</formula>
      <formula>0.000001</formula>
    </cfRule>
  </conditionalFormatting>
  <conditionalFormatting sqref="C88:H93">
    <cfRule type="cellIs" dxfId="57" priority="15" operator="notBetween">
      <formula>-0.000001</formula>
      <formula>0.000001</formula>
    </cfRule>
  </conditionalFormatting>
  <conditionalFormatting sqref="C96:H101">
    <cfRule type="cellIs" dxfId="56" priority="14" operator="notBetween">
      <formula>-0.000001</formula>
      <formula>0.000001</formula>
    </cfRule>
  </conditionalFormatting>
  <conditionalFormatting sqref="C102:H107">
    <cfRule type="cellIs" dxfId="55" priority="13" operator="notBetween">
      <formula>-0.000001</formula>
      <formula>0.000001</formula>
    </cfRule>
  </conditionalFormatting>
  <conditionalFormatting sqref="I96:N101">
    <cfRule type="cellIs" dxfId="54" priority="12" operator="notBetween">
      <formula>-0.000001</formula>
      <formula>0.000001</formula>
    </cfRule>
  </conditionalFormatting>
  <conditionalFormatting sqref="I102:N107">
    <cfRule type="cellIs" dxfId="53" priority="11" operator="notBetween">
      <formula>-0.000001</formula>
      <formula>0.000001</formula>
    </cfRule>
  </conditionalFormatting>
  <conditionalFormatting sqref="C114:C119">
    <cfRule type="cellIs" dxfId="52" priority="10" operator="notBetween">
      <formula>-0.000001</formula>
      <formula>0.000001</formula>
    </cfRule>
  </conditionalFormatting>
  <conditionalFormatting sqref="H114:H119">
    <cfRule type="cellIs" dxfId="51" priority="9" operator="notBetween">
      <formula>-0.000001</formula>
      <formula>0.000001</formula>
    </cfRule>
  </conditionalFormatting>
  <conditionalFormatting sqref="E123:E128">
    <cfRule type="cellIs" dxfId="50" priority="3" operator="notBetween">
      <formula>-0.000001</formula>
      <formula>0.000001</formula>
    </cfRule>
  </conditionalFormatting>
  <conditionalFormatting sqref="C123:C128">
    <cfRule type="cellIs" dxfId="49" priority="4" operator="notBetween">
      <formula>-0.000001</formula>
      <formula>0.000001</formula>
    </cfRule>
  </conditionalFormatting>
  <conditionalFormatting sqref="I123:I128">
    <cfRule type="cellIs" dxfId="48" priority="1" operator="notBetween">
      <formula>-0.000001</formula>
      <formula>0.000001</formula>
    </cfRule>
  </conditionalFormatting>
  <conditionalFormatting sqref="G123:G128">
    <cfRule type="cellIs" dxfId="47" priority="2" operator="notBetween">
      <formula>-0.000001</formula>
      <formula>0.000001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2:O112"/>
  <sheetViews>
    <sheetView topLeftCell="A76" zoomScaleNormal="100" workbookViewId="0">
      <selection activeCell="O87" sqref="O87"/>
    </sheetView>
  </sheetViews>
  <sheetFormatPr baseColWidth="10" defaultRowHeight="15" x14ac:dyDescent="0.25"/>
  <cols>
    <col min="1" max="1" width="5.28515625" customWidth="1"/>
  </cols>
  <sheetData>
    <row r="2" spans="1:15" ht="18.75" x14ac:dyDescent="0.35">
      <c r="B2" s="84" t="s">
        <v>82</v>
      </c>
      <c r="C2" s="2" t="s">
        <v>70</v>
      </c>
      <c r="O2" s="83" t="s">
        <v>88</v>
      </c>
    </row>
    <row r="3" spans="1:15" ht="21.75" thickBot="1" x14ac:dyDescent="0.4">
      <c r="B3" t="s">
        <v>61</v>
      </c>
      <c r="F3" s="75">
        <v>2</v>
      </c>
      <c r="G3" s="75"/>
      <c r="H3" s="75"/>
      <c r="I3" s="75">
        <v>3</v>
      </c>
      <c r="J3" s="75"/>
      <c r="K3" s="75"/>
      <c r="L3" s="75">
        <v>4</v>
      </c>
      <c r="O3" s="4" t="s">
        <v>59</v>
      </c>
    </row>
    <row r="4" spans="1:15" x14ac:dyDescent="0.25">
      <c r="A4" s="75"/>
      <c r="B4" s="86">
        <f ca="1">'S1'!C96+'S2'!C96+'S3'!C96</f>
        <v>21200</v>
      </c>
      <c r="C4" s="87">
        <f ca="1">'S1'!D96+'S2'!D96+'S3'!D96</f>
        <v>-1.5681900222830336E-12</v>
      </c>
      <c r="D4" s="88">
        <f ca="1">'S1'!E96+'S2'!E96+'S3'!E96</f>
        <v>4800</v>
      </c>
      <c r="E4" s="86">
        <f ca="1">'S1'!F96+'S2'!F96+'S3'!F96</f>
        <v>-18000</v>
      </c>
      <c r="F4" s="87">
        <f ca="1">'S1'!G96+'S2'!G96+'S3'!G96</f>
        <v>0</v>
      </c>
      <c r="G4" s="88">
        <f ca="1">'S1'!H96+'S2'!H96+'S3'!H96</f>
        <v>0</v>
      </c>
      <c r="H4" s="86">
        <f ca="1">'S1'!I96+'S2'!I96+'S3'!I96</f>
        <v>-3200</v>
      </c>
      <c r="I4" s="87">
        <f ca="1">'S1'!J96+'S2'!J96+'S3'!J96</f>
        <v>1.5681900222830336E-12</v>
      </c>
      <c r="J4" s="88">
        <f ca="1">'S1'!K96+'S2'!K96+'S3'!K96</f>
        <v>4800</v>
      </c>
      <c r="K4" s="86">
        <f ca="1">'S1'!L96+'S2'!L96+'S3'!L96</f>
        <v>0</v>
      </c>
      <c r="L4" s="87">
        <f ca="1">'S1'!M96+'S2'!M96+'S3'!M96</f>
        <v>0</v>
      </c>
      <c r="M4" s="88">
        <f ca="1">'S1'!N96+'S2'!N96+'S3'!N96</f>
        <v>0</v>
      </c>
      <c r="O4" s="23">
        <f ca="1">'S1'!J60+'S2'!J60+'S3'!J60</f>
        <v>0</v>
      </c>
    </row>
    <row r="5" spans="1:15" x14ac:dyDescent="0.25">
      <c r="A5" s="75">
        <v>1</v>
      </c>
      <c r="B5" s="89">
        <f ca="1">'S1'!C97+'S2'!C97+'S3'!C97</f>
        <v>-1.5681900222830336E-12</v>
      </c>
      <c r="C5" s="90">
        <f ca="1">'S1'!D97+'S2'!D97+'S3'!D97</f>
        <v>29300</v>
      </c>
      <c r="D5" s="91">
        <f ca="1">'S1'!E97+'S2'!E97+'S3'!E97</f>
        <v>-1499.9999999999998</v>
      </c>
      <c r="E5" s="89">
        <f ca="1">'S1'!F97+'S2'!F97+'S3'!F97</f>
        <v>0</v>
      </c>
      <c r="F5" s="90">
        <f ca="1">'S1'!G97+'S2'!G97+'S3'!G97</f>
        <v>-500</v>
      </c>
      <c r="G5" s="91">
        <f ca="1">'S1'!H97+'S2'!H97+'S3'!H97</f>
        <v>-1500</v>
      </c>
      <c r="H5" s="89">
        <f ca="1">'S1'!I97+'S2'!I97+'S3'!I97</f>
        <v>1.5681900222830336E-12</v>
      </c>
      <c r="I5" s="90">
        <f ca="1">'S1'!J97+'S2'!J97+'S3'!J97</f>
        <v>-28800</v>
      </c>
      <c r="J5" s="91">
        <f ca="1">'S1'!K97+'S2'!K97+'S3'!K97</f>
        <v>2.940356291780688E-13</v>
      </c>
      <c r="K5" s="89">
        <f ca="1">'S1'!L97+'S2'!L97+'S3'!L97</f>
        <v>0</v>
      </c>
      <c r="L5" s="90">
        <f ca="1">'S1'!M97+'S2'!M97+'S3'!M97</f>
        <v>0</v>
      </c>
      <c r="M5" s="91">
        <f ca="1">'S1'!N97+'S2'!N97+'S3'!N97</f>
        <v>0</v>
      </c>
      <c r="O5" s="24">
        <f ca="1">'S1'!J61+'S2'!J61+'S3'!J61</f>
        <v>0</v>
      </c>
    </row>
    <row r="6" spans="1:15" ht="15.75" thickBot="1" x14ac:dyDescent="0.3">
      <c r="A6" s="75"/>
      <c r="B6" s="92">
        <f ca="1">'S1'!C98+'S2'!C98+'S3'!C98</f>
        <v>4800</v>
      </c>
      <c r="C6" s="93">
        <f ca="1">'S1'!D98+'S2'!D98+'S3'!D98</f>
        <v>-1499.9999999999998</v>
      </c>
      <c r="D6" s="94">
        <f ca="1">'S1'!E98+'S2'!E98+'S3'!E98</f>
        <v>15600</v>
      </c>
      <c r="E6" s="92">
        <f ca="1">'S1'!F98+'S2'!F98+'S3'!F98</f>
        <v>0</v>
      </c>
      <c r="F6" s="93">
        <f ca="1">'S1'!G98+'S2'!G98+'S3'!G98</f>
        <v>1500</v>
      </c>
      <c r="G6" s="94">
        <f ca="1">'S1'!H98+'S2'!H98+'S3'!H98</f>
        <v>3000</v>
      </c>
      <c r="H6" s="92">
        <f ca="1">'S1'!I98+'S2'!I98+'S3'!I98</f>
        <v>-4800</v>
      </c>
      <c r="I6" s="93">
        <f ca="1">'S1'!J98+'S2'!J98+'S3'!J98</f>
        <v>-2.940356291780688E-13</v>
      </c>
      <c r="J6" s="94">
        <f ca="1">'S1'!K98+'S2'!K98+'S3'!K98</f>
        <v>4800</v>
      </c>
      <c r="K6" s="92">
        <f ca="1">'S1'!L98+'S2'!L98+'S3'!L98</f>
        <v>0</v>
      </c>
      <c r="L6" s="93">
        <f ca="1">'S1'!M98+'S2'!M98+'S3'!M98</f>
        <v>0</v>
      </c>
      <c r="M6" s="94">
        <f ca="1">'S1'!N98+'S2'!N98+'S3'!N98</f>
        <v>0</v>
      </c>
      <c r="O6" s="25">
        <f ca="1">'S1'!J62+'S2'!J62+'S3'!J62</f>
        <v>0</v>
      </c>
    </row>
    <row r="7" spans="1:15" x14ac:dyDescent="0.25">
      <c r="A7" s="75"/>
      <c r="B7" s="86">
        <f ca="1">'S1'!C99+'S2'!C99+'S3'!C99</f>
        <v>-18000</v>
      </c>
      <c r="C7" s="87">
        <f ca="1">'S1'!D99+'S2'!D99+'S3'!D99</f>
        <v>0</v>
      </c>
      <c r="D7" s="88">
        <f ca="1">'S1'!E99+'S2'!E99+'S3'!E99</f>
        <v>0</v>
      </c>
      <c r="E7" s="86">
        <f ca="1">'S1'!F99+'S2'!F99+'S3'!F99</f>
        <v>20666.666666666668</v>
      </c>
      <c r="F7" s="87">
        <f ca="1">'S1'!G99+'S2'!G99+'S3'!G99</f>
        <v>1.3068250185691947E-12</v>
      </c>
      <c r="G7" s="88">
        <f ca="1">'S1'!H99+'S2'!H99+'S3'!H99</f>
        <v>4000</v>
      </c>
      <c r="H7" s="86">
        <f ca="1">'S1'!I99+'S2'!I99+'S3'!I99</f>
        <v>0</v>
      </c>
      <c r="I7" s="87">
        <f ca="1">'S1'!J99+'S2'!J99+'S3'!J99</f>
        <v>0</v>
      </c>
      <c r="J7" s="88">
        <f ca="1">'S1'!K99+'S2'!K99+'S3'!K99</f>
        <v>0</v>
      </c>
      <c r="K7" s="86">
        <f ca="1">'S1'!L99+'S2'!L99+'S3'!L99</f>
        <v>-2666.6666666666665</v>
      </c>
      <c r="L7" s="87">
        <f ca="1">'S1'!M99+'S2'!M99+'S3'!M99</f>
        <v>-1.3068250185691947E-12</v>
      </c>
      <c r="M7" s="88">
        <f ca="1">'S1'!N99+'S2'!N99+'S3'!N99</f>
        <v>4000</v>
      </c>
      <c r="O7" s="23">
        <f ca="1">'S1'!J63+'S2'!J63+'S3'!J63</f>
        <v>0</v>
      </c>
    </row>
    <row r="8" spans="1:15" x14ac:dyDescent="0.25">
      <c r="A8" s="75">
        <v>2</v>
      </c>
      <c r="B8" s="89">
        <f ca="1">'S1'!C100+'S2'!C100+'S3'!C100</f>
        <v>0</v>
      </c>
      <c r="C8" s="90">
        <f ca="1">'S1'!D100+'S2'!D100+'S3'!D100</f>
        <v>-500</v>
      </c>
      <c r="D8" s="91">
        <f ca="1">'S1'!E100+'S2'!E100+'S3'!E100</f>
        <v>1500</v>
      </c>
      <c r="E8" s="89">
        <f ca="1">'S1'!F100+'S2'!F100+'S3'!F100</f>
        <v>1.3068250185691947E-12</v>
      </c>
      <c r="F8" s="90">
        <f ca="1">'S1'!G100+'S2'!G100+'S3'!G100</f>
        <v>24500</v>
      </c>
      <c r="G8" s="91">
        <f ca="1">'S1'!H100+'S2'!H100+'S3'!H100</f>
        <v>1499.9999999999998</v>
      </c>
      <c r="H8" s="89">
        <f ca="1">'S1'!I100+'S2'!I100+'S3'!I100</f>
        <v>0</v>
      </c>
      <c r="I8" s="90">
        <f ca="1">'S1'!J100+'S2'!J100+'S3'!J100</f>
        <v>0</v>
      </c>
      <c r="J8" s="91">
        <f ca="1">'S1'!K100+'S2'!K100+'S3'!K100</f>
        <v>0</v>
      </c>
      <c r="K8" s="89">
        <f ca="1">'S1'!L100+'S2'!L100+'S3'!L100</f>
        <v>-1.3068250185691947E-12</v>
      </c>
      <c r="L8" s="90">
        <f ca="1">'S1'!M100+'S2'!M100+'S3'!M100</f>
        <v>-24000</v>
      </c>
      <c r="M8" s="91">
        <f ca="1">'S1'!N100+'S2'!N100+'S3'!N100</f>
        <v>-2.45029690981724E-13</v>
      </c>
      <c r="O8" s="24">
        <f ca="1">'S1'!J64+'S2'!J64+'S3'!J64</f>
        <v>0</v>
      </c>
    </row>
    <row r="9" spans="1:15" ht="15.75" thickBot="1" x14ac:dyDescent="0.3">
      <c r="A9" s="75"/>
      <c r="B9" s="92">
        <f ca="1">'S1'!C101+'S2'!C101+'S3'!C101</f>
        <v>0</v>
      </c>
      <c r="C9" s="93">
        <f ca="1">'S1'!D101+'S2'!D101+'S3'!D101</f>
        <v>-1500</v>
      </c>
      <c r="D9" s="94">
        <f ca="1">'S1'!E101+'S2'!E101+'S3'!E101</f>
        <v>3000</v>
      </c>
      <c r="E9" s="92">
        <f ca="1">'S1'!F101+'S2'!F101+'S3'!F101</f>
        <v>4000</v>
      </c>
      <c r="F9" s="93">
        <f ca="1">'S1'!G101+'S2'!G101+'S3'!G101</f>
        <v>1499.9999999999998</v>
      </c>
      <c r="G9" s="94">
        <f ca="1">'S1'!H101+'S2'!H101+'S3'!H101</f>
        <v>14000</v>
      </c>
      <c r="H9" s="92">
        <f ca="1">'S1'!I101+'S2'!I101+'S3'!I101</f>
        <v>0</v>
      </c>
      <c r="I9" s="93">
        <f ca="1">'S1'!J101+'S2'!J101+'S3'!J101</f>
        <v>0</v>
      </c>
      <c r="J9" s="94">
        <f ca="1">'S1'!K101+'S2'!K101+'S3'!K101</f>
        <v>0</v>
      </c>
      <c r="K9" s="92">
        <f ca="1">'S1'!L101+'S2'!L101+'S3'!L101</f>
        <v>-4000</v>
      </c>
      <c r="L9" s="93">
        <f ca="1">'S1'!M101+'S2'!M101+'S3'!M101</f>
        <v>2.45029690981724E-13</v>
      </c>
      <c r="M9" s="94">
        <f ca="1">'S1'!N101+'S2'!N101+'S3'!N101</f>
        <v>4000</v>
      </c>
      <c r="O9" s="25">
        <f ca="1">'S1'!J65+'S2'!J65+'S3'!J65</f>
        <v>0</v>
      </c>
    </row>
    <row r="10" spans="1:15" x14ac:dyDescent="0.25">
      <c r="A10" s="75"/>
      <c r="B10" s="86">
        <f ca="1">'S1'!C102+'S2'!C102+'S3'!C102</f>
        <v>-3200</v>
      </c>
      <c r="C10" s="87">
        <f ca="1">'S1'!D102+'S2'!D102+'S3'!D102</f>
        <v>1.5681900222830336E-12</v>
      </c>
      <c r="D10" s="88">
        <f ca="1">'S1'!E102+'S2'!E102+'S3'!E102</f>
        <v>-4800</v>
      </c>
      <c r="E10" s="86">
        <f ca="1">'S1'!F102+'S2'!F102+'S3'!F102</f>
        <v>0</v>
      </c>
      <c r="F10" s="87">
        <f ca="1">'S1'!G102+'S2'!G102+'S3'!G102</f>
        <v>0</v>
      </c>
      <c r="G10" s="88">
        <f ca="1">'S1'!H102+'S2'!H102+'S3'!H102</f>
        <v>0</v>
      </c>
      <c r="H10" s="86">
        <f ca="1">'S1'!I102+'S2'!I102+'S3'!I102</f>
        <v>3200</v>
      </c>
      <c r="I10" s="87">
        <f ca="1">'S1'!J102+'S2'!J102+'S3'!J102</f>
        <v>-1.5681900222830336E-12</v>
      </c>
      <c r="J10" s="88">
        <f ca="1">'S1'!K102+'S2'!K102+'S3'!K102</f>
        <v>-4800</v>
      </c>
      <c r="K10" s="86">
        <f ca="1">'S1'!L102+'S2'!L102+'S3'!L102</f>
        <v>0</v>
      </c>
      <c r="L10" s="87">
        <f ca="1">'S1'!M102+'S2'!M102+'S3'!M102</f>
        <v>0</v>
      </c>
      <c r="M10" s="88">
        <f ca="1">'S1'!N102+'S2'!N102+'S3'!N102</f>
        <v>0</v>
      </c>
      <c r="O10" s="23">
        <f ca="1">'S1'!J66+'S2'!J66+'S3'!J66</f>
        <v>0</v>
      </c>
    </row>
    <row r="11" spans="1:15" x14ac:dyDescent="0.25">
      <c r="A11" s="75">
        <v>3</v>
      </c>
      <c r="B11" s="89">
        <f ca="1">'S1'!C103+'S2'!C103+'S3'!C103</f>
        <v>1.5681900222830336E-12</v>
      </c>
      <c r="C11" s="90">
        <f ca="1">'S1'!D103+'S2'!D103+'S3'!D103</f>
        <v>-28800</v>
      </c>
      <c r="D11" s="91">
        <f ca="1">'S1'!E103+'S2'!E103+'S3'!E103</f>
        <v>-2.940356291780688E-13</v>
      </c>
      <c r="E11" s="89">
        <f ca="1">'S1'!F103+'S2'!F103+'S3'!F103</f>
        <v>0</v>
      </c>
      <c r="F11" s="90">
        <f ca="1">'S1'!G103+'S2'!G103+'S3'!G103</f>
        <v>0</v>
      </c>
      <c r="G11" s="91">
        <f ca="1">'S1'!H103+'S2'!H103+'S3'!H103</f>
        <v>0</v>
      </c>
      <c r="H11" s="89">
        <f ca="1">'S1'!I103+'S2'!I103+'S3'!I103</f>
        <v>-1.5681900222830336E-12</v>
      </c>
      <c r="I11" s="90">
        <f ca="1">'S1'!J103+'S2'!J103+'S3'!J103</f>
        <v>28800</v>
      </c>
      <c r="J11" s="91">
        <f ca="1">'S1'!K103+'S2'!K103+'S3'!K103</f>
        <v>-2.940356291780688E-13</v>
      </c>
      <c r="K11" s="89">
        <f ca="1">'S1'!L103+'S2'!L103+'S3'!L103</f>
        <v>0</v>
      </c>
      <c r="L11" s="90">
        <f ca="1">'S1'!M103+'S2'!M103+'S3'!M103</f>
        <v>0</v>
      </c>
      <c r="M11" s="91">
        <f ca="1">'S1'!N103+'S2'!N103+'S3'!N103</f>
        <v>0</v>
      </c>
      <c r="O11" s="24">
        <f ca="1">'S1'!J67+'S2'!J67+'S3'!J67</f>
        <v>0</v>
      </c>
    </row>
    <row r="12" spans="1:15" ht="15.75" thickBot="1" x14ac:dyDescent="0.3">
      <c r="A12" s="75"/>
      <c r="B12" s="92">
        <f ca="1">'S1'!C104+'S2'!C104+'S3'!C104</f>
        <v>4800</v>
      </c>
      <c r="C12" s="93">
        <f ca="1">'S1'!D104+'S2'!D104+'S3'!D104</f>
        <v>2.940356291780688E-13</v>
      </c>
      <c r="D12" s="94">
        <f ca="1">'S1'!E104+'S2'!E104+'S3'!E104</f>
        <v>4800</v>
      </c>
      <c r="E12" s="92">
        <f ca="1">'S1'!F104+'S2'!F104+'S3'!F104</f>
        <v>0</v>
      </c>
      <c r="F12" s="93">
        <f ca="1">'S1'!G104+'S2'!G104+'S3'!G104</f>
        <v>0</v>
      </c>
      <c r="G12" s="94">
        <f ca="1">'S1'!H104+'S2'!H104+'S3'!H104</f>
        <v>0</v>
      </c>
      <c r="H12" s="92">
        <f ca="1">'S1'!I104+'S2'!I104+'S3'!I104</f>
        <v>-4800</v>
      </c>
      <c r="I12" s="93">
        <f ca="1">'S1'!J104+'S2'!J104+'S3'!J104</f>
        <v>-2.940356291780688E-13</v>
      </c>
      <c r="J12" s="94">
        <f ca="1">'S1'!K104+'S2'!K104+'S3'!K104</f>
        <v>9600</v>
      </c>
      <c r="K12" s="92">
        <f ca="1">'S1'!L104+'S2'!L104+'S3'!L104</f>
        <v>0</v>
      </c>
      <c r="L12" s="93">
        <f ca="1">'S1'!M104+'S2'!M104+'S3'!M104</f>
        <v>0</v>
      </c>
      <c r="M12" s="94">
        <f ca="1">'S1'!N104+'S2'!N104+'S3'!N104</f>
        <v>0</v>
      </c>
      <c r="O12" s="25">
        <f ca="1">'S1'!J68+'S2'!J68+'S3'!J68</f>
        <v>0</v>
      </c>
    </row>
    <row r="13" spans="1:15" x14ac:dyDescent="0.25">
      <c r="A13" s="75"/>
      <c r="B13" s="86">
        <f ca="1">'S1'!C105+'S2'!C105+'S3'!C105</f>
        <v>0</v>
      </c>
      <c r="C13" s="87">
        <f ca="1">'S1'!D105+'S2'!D105+'S3'!D105</f>
        <v>0</v>
      </c>
      <c r="D13" s="88">
        <f ca="1">'S1'!E105+'S2'!E105+'S3'!E105</f>
        <v>0</v>
      </c>
      <c r="E13" s="86">
        <f ca="1">'S1'!F105+'S2'!F105+'S3'!F105</f>
        <v>-2666.6666666666665</v>
      </c>
      <c r="F13" s="87">
        <f ca="1">'S1'!G105+'S2'!G105+'S3'!G105</f>
        <v>-1.3068250185691947E-12</v>
      </c>
      <c r="G13" s="88">
        <f ca="1">'S1'!H105+'S2'!H105+'S3'!H105</f>
        <v>-4000</v>
      </c>
      <c r="H13" s="86">
        <f ca="1">'S1'!I105+'S2'!I105+'S3'!I105</f>
        <v>0</v>
      </c>
      <c r="I13" s="87">
        <f ca="1">'S1'!J105+'S2'!J105+'S3'!J105</f>
        <v>0</v>
      </c>
      <c r="J13" s="88">
        <f ca="1">'S1'!K105+'S2'!K105+'S3'!K105</f>
        <v>0</v>
      </c>
      <c r="K13" s="86">
        <f ca="1">'S1'!L105+'S2'!L105+'S3'!L105</f>
        <v>2666.6666666666665</v>
      </c>
      <c r="L13" s="87">
        <f ca="1">'S1'!M105+'S2'!M105+'S3'!M105</f>
        <v>1.3068250185691947E-12</v>
      </c>
      <c r="M13" s="88">
        <f ca="1">'S1'!N105+'S2'!N105+'S3'!N105</f>
        <v>-4000</v>
      </c>
      <c r="O13" s="23">
        <f ca="1">'S1'!J69+'S2'!J69+'S3'!J69</f>
        <v>0</v>
      </c>
    </row>
    <row r="14" spans="1:15" x14ac:dyDescent="0.25">
      <c r="A14" s="75">
        <v>4</v>
      </c>
      <c r="B14" s="89">
        <f ca="1">'S1'!C106+'S2'!C106+'S3'!C106</f>
        <v>0</v>
      </c>
      <c r="C14" s="90">
        <f ca="1">'S1'!D106+'S2'!D106+'S3'!D106</f>
        <v>0</v>
      </c>
      <c r="D14" s="91">
        <f ca="1">'S1'!E106+'S2'!E106+'S3'!E106</f>
        <v>0</v>
      </c>
      <c r="E14" s="89">
        <f ca="1">'S1'!F106+'S2'!F106+'S3'!F106</f>
        <v>-1.3068250185691947E-12</v>
      </c>
      <c r="F14" s="90">
        <f ca="1">'S1'!G106+'S2'!G106+'S3'!G106</f>
        <v>-24000</v>
      </c>
      <c r="G14" s="91">
        <f ca="1">'S1'!H106+'S2'!H106+'S3'!H106</f>
        <v>2.45029690981724E-13</v>
      </c>
      <c r="H14" s="89">
        <f ca="1">'S1'!I106+'S2'!I106+'S3'!I106</f>
        <v>0</v>
      </c>
      <c r="I14" s="90">
        <f ca="1">'S1'!J106+'S2'!J106+'S3'!J106</f>
        <v>0</v>
      </c>
      <c r="J14" s="91">
        <f ca="1">'S1'!K106+'S2'!K106+'S3'!K106</f>
        <v>0</v>
      </c>
      <c r="K14" s="89">
        <f ca="1">'S1'!L106+'S2'!L106+'S3'!L106</f>
        <v>1.3068250185691947E-12</v>
      </c>
      <c r="L14" s="90">
        <f ca="1">'S1'!M106+'S2'!M106+'S3'!M106</f>
        <v>24000</v>
      </c>
      <c r="M14" s="91">
        <f ca="1">'S1'!N106+'S2'!N106+'S3'!N106</f>
        <v>2.45029690981724E-13</v>
      </c>
      <c r="O14" s="24">
        <f ca="1">'S1'!J70+'S2'!J70+'S3'!J70</f>
        <v>0</v>
      </c>
    </row>
    <row r="15" spans="1:15" ht="15.75" thickBot="1" x14ac:dyDescent="0.3">
      <c r="A15" s="75"/>
      <c r="B15" s="92">
        <f ca="1">'S1'!C107+'S2'!C107+'S3'!C107</f>
        <v>0</v>
      </c>
      <c r="C15" s="93">
        <f ca="1">'S1'!D107+'S2'!D107+'S3'!D107</f>
        <v>0</v>
      </c>
      <c r="D15" s="94">
        <f ca="1">'S1'!E107+'S2'!E107+'S3'!E107</f>
        <v>0</v>
      </c>
      <c r="E15" s="92">
        <f ca="1">'S1'!F107+'S2'!F107+'S3'!F107</f>
        <v>4000</v>
      </c>
      <c r="F15" s="93">
        <f ca="1">'S1'!G107+'S2'!G107+'S3'!G107</f>
        <v>-2.45029690981724E-13</v>
      </c>
      <c r="G15" s="94">
        <f ca="1">'S1'!H107+'S2'!H107+'S3'!H107</f>
        <v>4000</v>
      </c>
      <c r="H15" s="92">
        <f ca="1">'S1'!I107+'S2'!I107+'S3'!I107</f>
        <v>0</v>
      </c>
      <c r="I15" s="93">
        <f ca="1">'S1'!J107+'S2'!J107+'S3'!J107</f>
        <v>0</v>
      </c>
      <c r="J15" s="94">
        <f ca="1">'S1'!K107+'S2'!K107+'S3'!K107</f>
        <v>0</v>
      </c>
      <c r="K15" s="92">
        <f ca="1">'S1'!L107+'S2'!L107+'S3'!L107</f>
        <v>-4000</v>
      </c>
      <c r="L15" s="93">
        <f ca="1">'S1'!M107+'S2'!M107+'S3'!M107</f>
        <v>2.45029690981724E-13</v>
      </c>
      <c r="M15" s="94">
        <f ca="1">'S1'!N107+'S2'!N107+'S3'!N107</f>
        <v>8000</v>
      </c>
      <c r="O15" s="25">
        <f ca="1">'S1'!J71+'S2'!J71+'S3'!J71</f>
        <v>0</v>
      </c>
    </row>
    <row r="16" spans="1:15" x14ac:dyDescent="0.25">
      <c r="A16" s="75"/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  <c r="O16" s="79"/>
    </row>
    <row r="17" spans="1:15" ht="18" x14ac:dyDescent="0.35">
      <c r="A17" s="75"/>
      <c r="B17" s="84" t="s">
        <v>83</v>
      </c>
      <c r="C17" s="2" t="s">
        <v>69</v>
      </c>
      <c r="D17" s="79"/>
      <c r="E17" s="79"/>
      <c r="F17" s="79"/>
      <c r="G17" s="79"/>
      <c r="H17" s="79"/>
      <c r="I17" s="79"/>
      <c r="K17" s="79"/>
      <c r="L17" s="79"/>
      <c r="M17" s="79"/>
      <c r="O17" s="83" t="s">
        <v>71</v>
      </c>
    </row>
    <row r="18" spans="1:15" ht="19.5" thickBot="1" x14ac:dyDescent="0.4">
      <c r="B18" t="s">
        <v>68</v>
      </c>
      <c r="O18" s="1" t="s">
        <v>99</v>
      </c>
    </row>
    <row r="19" spans="1:15" x14ac:dyDescent="0.25">
      <c r="A19" s="75"/>
      <c r="B19" s="82">
        <f>VLOOKUP($A$20,Eingabedaten!$B$35:$E$38,2,FALSE)</f>
        <v>0</v>
      </c>
      <c r="C19" s="28">
        <v>0</v>
      </c>
      <c r="D19" s="29">
        <v>0</v>
      </c>
      <c r="E19" s="53">
        <v>0</v>
      </c>
      <c r="F19" s="28">
        <v>0</v>
      </c>
      <c r="G19" s="29">
        <v>0</v>
      </c>
      <c r="H19" s="53">
        <v>0</v>
      </c>
      <c r="I19" s="28">
        <v>0</v>
      </c>
      <c r="J19" s="29">
        <v>0</v>
      </c>
      <c r="K19" s="53">
        <v>0</v>
      </c>
      <c r="L19" s="28">
        <v>0</v>
      </c>
      <c r="M19" s="29">
        <v>0</v>
      </c>
      <c r="O19" s="23">
        <f>VLOOKUP($A$20,Eingabedaten!$B$19:$E$22,2,FALSE)</f>
        <v>0</v>
      </c>
    </row>
    <row r="20" spans="1:15" x14ac:dyDescent="0.25">
      <c r="A20" s="75">
        <v>1</v>
      </c>
      <c r="B20" s="30">
        <v>0</v>
      </c>
      <c r="C20" s="80">
        <f>VLOOKUP($A$20,Eingabedaten!$B$35:$E$38,3,FALSE)</f>
        <v>0</v>
      </c>
      <c r="D20" s="31">
        <v>0</v>
      </c>
      <c r="E20" s="30">
        <v>0</v>
      </c>
      <c r="F20" s="52">
        <v>0</v>
      </c>
      <c r="G20" s="31">
        <v>0</v>
      </c>
      <c r="H20" s="30">
        <v>0</v>
      </c>
      <c r="I20" s="52">
        <v>0</v>
      </c>
      <c r="J20" s="31">
        <v>0</v>
      </c>
      <c r="K20" s="30">
        <v>0</v>
      </c>
      <c r="L20" s="52">
        <v>0</v>
      </c>
      <c r="M20" s="31">
        <v>0</v>
      </c>
      <c r="O20" s="24">
        <f>VLOOKUP($A$20,Eingabedaten!$B$19:$E$22,3,FALSE)</f>
        <v>0</v>
      </c>
    </row>
    <row r="21" spans="1:15" ht="15.75" thickBot="1" x14ac:dyDescent="0.3">
      <c r="A21" s="75"/>
      <c r="B21" s="32">
        <v>0</v>
      </c>
      <c r="C21" s="33">
        <v>0</v>
      </c>
      <c r="D21" s="81">
        <f>VLOOKUP($A$20,Eingabedaten!$B$35:$E$38,4,FALSE)</f>
        <v>0</v>
      </c>
      <c r="E21" s="32">
        <v>0</v>
      </c>
      <c r="F21" s="33">
        <v>0</v>
      </c>
      <c r="G21" s="54">
        <v>0</v>
      </c>
      <c r="H21" s="32">
        <v>0</v>
      </c>
      <c r="I21" s="33">
        <v>0</v>
      </c>
      <c r="J21" s="54">
        <v>0</v>
      </c>
      <c r="K21" s="32">
        <v>0</v>
      </c>
      <c r="L21" s="33">
        <v>0</v>
      </c>
      <c r="M21" s="54">
        <v>0</v>
      </c>
      <c r="O21" s="25">
        <f>VLOOKUP($A$20,Eingabedaten!$B$19:$E$22,4,FALSE)</f>
        <v>0</v>
      </c>
    </row>
    <row r="22" spans="1:15" x14ac:dyDescent="0.25">
      <c r="A22" s="75"/>
      <c r="B22" s="53">
        <v>0</v>
      </c>
      <c r="C22" s="28">
        <v>0</v>
      </c>
      <c r="D22" s="29">
        <v>0</v>
      </c>
      <c r="E22" s="82">
        <f>VLOOKUP($A$23,Eingabedaten!$B$35:$E$38,2,FALSE)</f>
        <v>0</v>
      </c>
      <c r="F22" s="28">
        <v>0</v>
      </c>
      <c r="G22" s="29">
        <v>0</v>
      </c>
      <c r="H22" s="53">
        <v>0</v>
      </c>
      <c r="I22" s="28">
        <v>0</v>
      </c>
      <c r="J22" s="29">
        <v>0</v>
      </c>
      <c r="K22" s="53">
        <v>0</v>
      </c>
      <c r="L22" s="28">
        <v>0</v>
      </c>
      <c r="M22" s="29">
        <v>0</v>
      </c>
      <c r="O22" s="23">
        <f>VLOOKUP($A$23,Eingabedaten!$B$19:$E$22,2,FALSE)</f>
        <v>0</v>
      </c>
    </row>
    <row r="23" spans="1:15" x14ac:dyDescent="0.25">
      <c r="A23" s="75">
        <v>2</v>
      </c>
      <c r="B23" s="30">
        <v>0</v>
      </c>
      <c r="C23" s="52">
        <v>0</v>
      </c>
      <c r="D23" s="31">
        <v>0</v>
      </c>
      <c r="E23" s="30">
        <v>0</v>
      </c>
      <c r="F23" s="80">
        <f>VLOOKUP($A$23,Eingabedaten!$B$35:$E$38,3,FALSE)</f>
        <v>0</v>
      </c>
      <c r="G23" s="31">
        <v>0</v>
      </c>
      <c r="H23" s="30">
        <v>0</v>
      </c>
      <c r="I23" s="52">
        <v>0</v>
      </c>
      <c r="J23" s="31">
        <v>0</v>
      </c>
      <c r="K23" s="30">
        <v>0</v>
      </c>
      <c r="L23" s="52">
        <v>0</v>
      </c>
      <c r="M23" s="31">
        <v>0</v>
      </c>
      <c r="O23" s="24">
        <f>VLOOKUP($A$23,Eingabedaten!$B$19:$E$22,3,FALSE)</f>
        <v>0</v>
      </c>
    </row>
    <row r="24" spans="1:15" ht="15.75" thickBot="1" x14ac:dyDescent="0.3">
      <c r="A24" s="75"/>
      <c r="B24" s="32">
        <v>0</v>
      </c>
      <c r="C24" s="33">
        <v>0</v>
      </c>
      <c r="D24" s="54">
        <v>0</v>
      </c>
      <c r="E24" s="32">
        <v>0</v>
      </c>
      <c r="F24" s="33">
        <v>0</v>
      </c>
      <c r="G24" s="81">
        <f>VLOOKUP($A$23,Eingabedaten!$B$35:$E$38,4,FALSE)</f>
        <v>0</v>
      </c>
      <c r="H24" s="32">
        <v>0</v>
      </c>
      <c r="I24" s="33">
        <v>0</v>
      </c>
      <c r="J24" s="54">
        <v>0</v>
      </c>
      <c r="K24" s="32">
        <v>0</v>
      </c>
      <c r="L24" s="33">
        <v>0</v>
      </c>
      <c r="M24" s="54">
        <v>0</v>
      </c>
      <c r="O24" s="25">
        <f>VLOOKUP($A$23,Eingabedaten!$B$19:$E$22,4,FALSE)</f>
        <v>0</v>
      </c>
    </row>
    <row r="25" spans="1:15" x14ac:dyDescent="0.25">
      <c r="A25" s="75"/>
      <c r="B25" s="53">
        <v>0</v>
      </c>
      <c r="C25" s="28">
        <v>0</v>
      </c>
      <c r="D25" s="29">
        <v>0</v>
      </c>
      <c r="E25" s="53">
        <v>0</v>
      </c>
      <c r="F25" s="28">
        <v>0</v>
      </c>
      <c r="G25" s="29">
        <v>0</v>
      </c>
      <c r="H25" s="82">
        <f>VLOOKUP($A$26,Eingabedaten!$B$35:$E$38,2,FALSE)</f>
        <v>0</v>
      </c>
      <c r="I25" s="28">
        <v>0</v>
      </c>
      <c r="J25" s="29">
        <v>0</v>
      </c>
      <c r="K25" s="53">
        <v>0</v>
      </c>
      <c r="L25" s="28">
        <v>0</v>
      </c>
      <c r="M25" s="29">
        <v>0</v>
      </c>
      <c r="O25" s="23">
        <f>VLOOKUP($A$26,Eingabedaten!$B$19:$E$22,2,FALSE)</f>
        <v>0</v>
      </c>
    </row>
    <row r="26" spans="1:15" x14ac:dyDescent="0.25">
      <c r="A26" s="75">
        <v>3</v>
      </c>
      <c r="B26" s="30">
        <v>0</v>
      </c>
      <c r="C26" s="52">
        <v>0</v>
      </c>
      <c r="D26" s="31">
        <v>0</v>
      </c>
      <c r="E26" s="30">
        <v>0</v>
      </c>
      <c r="F26" s="52">
        <v>0</v>
      </c>
      <c r="G26" s="31">
        <v>0</v>
      </c>
      <c r="H26" s="30">
        <v>0</v>
      </c>
      <c r="I26" s="80">
        <f>VLOOKUP($A$26,Eingabedaten!$B$35:$E$38,3,FALSE)</f>
        <v>0</v>
      </c>
      <c r="J26" s="31">
        <v>0</v>
      </c>
      <c r="K26" s="30">
        <v>0</v>
      </c>
      <c r="L26" s="52">
        <v>0</v>
      </c>
      <c r="M26" s="31">
        <v>0</v>
      </c>
      <c r="O26" s="24">
        <f>VLOOKUP($A$26,Eingabedaten!$B$19:$E$22,3,FALSE)</f>
        <v>0</v>
      </c>
    </row>
    <row r="27" spans="1:15" ht="15.75" thickBot="1" x14ac:dyDescent="0.3">
      <c r="A27" s="75"/>
      <c r="B27" s="32">
        <v>0</v>
      </c>
      <c r="C27" s="33">
        <v>0</v>
      </c>
      <c r="D27" s="54">
        <v>0</v>
      </c>
      <c r="E27" s="32">
        <v>0</v>
      </c>
      <c r="F27" s="33">
        <v>0</v>
      </c>
      <c r="G27" s="54">
        <v>0</v>
      </c>
      <c r="H27" s="32">
        <v>0</v>
      </c>
      <c r="I27" s="33">
        <v>0</v>
      </c>
      <c r="J27" s="81">
        <f>VLOOKUP($A$26,Eingabedaten!$B$35:$E$38,4,FALSE)</f>
        <v>0</v>
      </c>
      <c r="K27" s="32">
        <v>0</v>
      </c>
      <c r="L27" s="33">
        <v>0</v>
      </c>
      <c r="M27" s="54">
        <v>0</v>
      </c>
      <c r="O27" s="25">
        <f>VLOOKUP($A$26,Eingabedaten!$B$19:$E$22,4,FALSE)</f>
        <v>0</v>
      </c>
    </row>
    <row r="28" spans="1:15" x14ac:dyDescent="0.25">
      <c r="A28" s="75"/>
      <c r="B28" s="53">
        <v>0</v>
      </c>
      <c r="C28" s="28">
        <v>0</v>
      </c>
      <c r="D28" s="29">
        <v>0</v>
      </c>
      <c r="E28" s="53">
        <v>0</v>
      </c>
      <c r="F28" s="28">
        <v>0</v>
      </c>
      <c r="G28" s="29">
        <v>0</v>
      </c>
      <c r="H28" s="53">
        <v>0</v>
      </c>
      <c r="I28" s="28">
        <v>0</v>
      </c>
      <c r="J28" s="29">
        <v>0</v>
      </c>
      <c r="K28" s="82">
        <f>VLOOKUP($A$29,Eingabedaten!$B$35:$E$38,2,FALSE)</f>
        <v>0</v>
      </c>
      <c r="L28" s="28">
        <v>0</v>
      </c>
      <c r="M28" s="29">
        <v>0</v>
      </c>
      <c r="O28" s="23">
        <f>VLOOKUP($A$29,Eingabedaten!$B$19:$E$22,2,FALSE)</f>
        <v>0</v>
      </c>
    </row>
    <row r="29" spans="1:15" x14ac:dyDescent="0.25">
      <c r="A29" s="75">
        <v>4</v>
      </c>
      <c r="B29" s="30">
        <v>0</v>
      </c>
      <c r="C29" s="52">
        <v>0</v>
      </c>
      <c r="D29" s="31">
        <v>0</v>
      </c>
      <c r="E29" s="30">
        <v>0</v>
      </c>
      <c r="F29" s="52">
        <v>0</v>
      </c>
      <c r="G29" s="31">
        <v>0</v>
      </c>
      <c r="H29" s="30">
        <v>0</v>
      </c>
      <c r="I29" s="52">
        <v>0</v>
      </c>
      <c r="J29" s="31">
        <v>0</v>
      </c>
      <c r="K29" s="30">
        <v>0</v>
      </c>
      <c r="L29" s="80">
        <f>VLOOKUP($A$29,Eingabedaten!$B$35:$E$38,3,FALSE)</f>
        <v>0</v>
      </c>
      <c r="M29" s="31">
        <v>0</v>
      </c>
      <c r="O29" s="24">
        <f>VLOOKUP($A$29,Eingabedaten!$B$19:$E$22,3,FALSE)</f>
        <v>0</v>
      </c>
    </row>
    <row r="30" spans="1:15" ht="15.75" thickBot="1" x14ac:dyDescent="0.3">
      <c r="A30" s="75"/>
      <c r="B30" s="32">
        <v>0</v>
      </c>
      <c r="C30" s="33">
        <v>0</v>
      </c>
      <c r="D30" s="54">
        <v>0</v>
      </c>
      <c r="E30" s="32">
        <v>0</v>
      </c>
      <c r="F30" s="33">
        <v>0</v>
      </c>
      <c r="G30" s="54">
        <v>0</v>
      </c>
      <c r="H30" s="32">
        <v>0</v>
      </c>
      <c r="I30" s="33">
        <v>0</v>
      </c>
      <c r="J30" s="54">
        <v>0</v>
      </c>
      <c r="K30" s="32">
        <v>0</v>
      </c>
      <c r="L30" s="33">
        <v>0</v>
      </c>
      <c r="M30" s="81">
        <f>VLOOKUP($A$29,Eingabedaten!$B$35:$E$38,4,FALSE)</f>
        <v>0</v>
      </c>
      <c r="O30" s="25">
        <f>VLOOKUP($A$29,Eingabedaten!$B$19:$E$22,4,FALSE)</f>
        <v>0</v>
      </c>
    </row>
    <row r="32" spans="1:15" x14ac:dyDescent="0.25">
      <c r="B32" s="84" t="s">
        <v>93</v>
      </c>
      <c r="C32" s="2" t="s">
        <v>86</v>
      </c>
      <c r="O32" s="83" t="s">
        <v>87</v>
      </c>
    </row>
    <row r="33" spans="1:15" ht="19.5" thickBot="1" x14ac:dyDescent="0.4">
      <c r="B33" t="s">
        <v>90</v>
      </c>
      <c r="O33" s="4" t="s">
        <v>123</v>
      </c>
    </row>
    <row r="34" spans="1:15" x14ac:dyDescent="0.25">
      <c r="A34" s="75"/>
      <c r="B34" s="86">
        <f t="shared" ref="B34:M34" ca="1" si="0">B4+B19</f>
        <v>21200</v>
      </c>
      <c r="C34" s="87">
        <f t="shared" ca="1" si="0"/>
        <v>-1.5681900222830336E-12</v>
      </c>
      <c r="D34" s="88">
        <f t="shared" ca="1" si="0"/>
        <v>4800</v>
      </c>
      <c r="E34" s="86">
        <f t="shared" ca="1" si="0"/>
        <v>-18000</v>
      </c>
      <c r="F34" s="87">
        <f t="shared" ca="1" si="0"/>
        <v>0</v>
      </c>
      <c r="G34" s="88">
        <f t="shared" ca="1" si="0"/>
        <v>0</v>
      </c>
      <c r="H34" s="86">
        <f t="shared" ca="1" si="0"/>
        <v>-3200</v>
      </c>
      <c r="I34" s="87">
        <f t="shared" ca="1" si="0"/>
        <v>1.5681900222830336E-12</v>
      </c>
      <c r="J34" s="88">
        <f t="shared" ca="1" si="0"/>
        <v>4800</v>
      </c>
      <c r="K34" s="86">
        <f t="shared" ca="1" si="0"/>
        <v>0</v>
      </c>
      <c r="L34" s="87">
        <f t="shared" ca="1" si="0"/>
        <v>0</v>
      </c>
      <c r="M34" s="88">
        <f t="shared" ca="1" si="0"/>
        <v>0</v>
      </c>
      <c r="O34" s="23">
        <f ca="1">O4-O19+O51</f>
        <v>0</v>
      </c>
    </row>
    <row r="35" spans="1:15" x14ac:dyDescent="0.25">
      <c r="A35" s="75">
        <v>1</v>
      </c>
      <c r="B35" s="89">
        <f t="shared" ref="B35:M35" ca="1" si="1">B5+B20</f>
        <v>-1.5681900222830336E-12</v>
      </c>
      <c r="C35" s="90">
        <f t="shared" ca="1" si="1"/>
        <v>29300</v>
      </c>
      <c r="D35" s="91">
        <f t="shared" ca="1" si="1"/>
        <v>-1499.9999999999998</v>
      </c>
      <c r="E35" s="89">
        <f t="shared" ca="1" si="1"/>
        <v>0</v>
      </c>
      <c r="F35" s="90">
        <f t="shared" ca="1" si="1"/>
        <v>-500</v>
      </c>
      <c r="G35" s="91">
        <f t="shared" ca="1" si="1"/>
        <v>-1500</v>
      </c>
      <c r="H35" s="89">
        <f t="shared" ca="1" si="1"/>
        <v>1.5681900222830336E-12</v>
      </c>
      <c r="I35" s="90">
        <f t="shared" ca="1" si="1"/>
        <v>-28800</v>
      </c>
      <c r="J35" s="91">
        <f t="shared" ca="1" si="1"/>
        <v>2.940356291780688E-13</v>
      </c>
      <c r="K35" s="89">
        <f t="shared" ca="1" si="1"/>
        <v>0</v>
      </c>
      <c r="L35" s="90">
        <f t="shared" ca="1" si="1"/>
        <v>0</v>
      </c>
      <c r="M35" s="91">
        <f t="shared" ca="1" si="1"/>
        <v>0</v>
      </c>
      <c r="O35" s="24">
        <f t="shared" ref="O35:O45" ca="1" si="2">O5-O20+O52</f>
        <v>0</v>
      </c>
    </row>
    <row r="36" spans="1:15" ht="15.75" thickBot="1" x14ac:dyDescent="0.3">
      <c r="A36" s="75"/>
      <c r="B36" s="92">
        <f t="shared" ref="B36:M36" ca="1" si="3">B6+B21</f>
        <v>4800</v>
      </c>
      <c r="C36" s="93">
        <f t="shared" ca="1" si="3"/>
        <v>-1499.9999999999998</v>
      </c>
      <c r="D36" s="94">
        <f t="shared" ca="1" si="3"/>
        <v>15600</v>
      </c>
      <c r="E36" s="92">
        <f t="shared" ca="1" si="3"/>
        <v>0</v>
      </c>
      <c r="F36" s="93">
        <f t="shared" ca="1" si="3"/>
        <v>1500</v>
      </c>
      <c r="G36" s="94">
        <f t="shared" ca="1" si="3"/>
        <v>3000</v>
      </c>
      <c r="H36" s="92">
        <f t="shared" ca="1" si="3"/>
        <v>-4800</v>
      </c>
      <c r="I36" s="93">
        <f t="shared" ca="1" si="3"/>
        <v>-2.940356291780688E-13</v>
      </c>
      <c r="J36" s="94">
        <f t="shared" ca="1" si="3"/>
        <v>4800</v>
      </c>
      <c r="K36" s="92">
        <f t="shared" ca="1" si="3"/>
        <v>0</v>
      </c>
      <c r="L36" s="93">
        <f t="shared" ca="1" si="3"/>
        <v>0</v>
      </c>
      <c r="M36" s="94">
        <f t="shared" ca="1" si="3"/>
        <v>0</v>
      </c>
      <c r="O36" s="25">
        <f t="shared" ca="1" si="2"/>
        <v>0</v>
      </c>
    </row>
    <row r="37" spans="1:15" x14ac:dyDescent="0.25">
      <c r="A37" s="75"/>
      <c r="B37" s="86">
        <f t="shared" ref="B37:M37" ca="1" si="4">B7+B22</f>
        <v>-18000</v>
      </c>
      <c r="C37" s="87">
        <f t="shared" ca="1" si="4"/>
        <v>0</v>
      </c>
      <c r="D37" s="88">
        <f t="shared" ca="1" si="4"/>
        <v>0</v>
      </c>
      <c r="E37" s="86">
        <f t="shared" ca="1" si="4"/>
        <v>20666.666666666668</v>
      </c>
      <c r="F37" s="87">
        <f t="shared" ca="1" si="4"/>
        <v>1.3068250185691947E-12</v>
      </c>
      <c r="G37" s="88">
        <f t="shared" ca="1" si="4"/>
        <v>4000</v>
      </c>
      <c r="H37" s="86">
        <f t="shared" ca="1" si="4"/>
        <v>0</v>
      </c>
      <c r="I37" s="87">
        <f t="shared" ca="1" si="4"/>
        <v>0</v>
      </c>
      <c r="J37" s="88">
        <f t="shared" ca="1" si="4"/>
        <v>0</v>
      </c>
      <c r="K37" s="86">
        <f t="shared" ca="1" si="4"/>
        <v>-2666.6666666666665</v>
      </c>
      <c r="L37" s="87">
        <f t="shared" ca="1" si="4"/>
        <v>-1.3068250185691947E-12</v>
      </c>
      <c r="M37" s="88">
        <f t="shared" ca="1" si="4"/>
        <v>4000</v>
      </c>
      <c r="O37" s="23">
        <f t="shared" ca="1" si="2"/>
        <v>-2.6136500371383896E-14</v>
      </c>
    </row>
    <row r="38" spans="1:15" x14ac:dyDescent="0.25">
      <c r="A38" s="75">
        <v>2</v>
      </c>
      <c r="B38" s="89">
        <f t="shared" ref="B38:M38" ca="1" si="5">B8+B23</f>
        <v>0</v>
      </c>
      <c r="C38" s="90">
        <f t="shared" ca="1" si="5"/>
        <v>-500</v>
      </c>
      <c r="D38" s="91">
        <f t="shared" ca="1" si="5"/>
        <v>1500</v>
      </c>
      <c r="E38" s="89">
        <f t="shared" ca="1" si="5"/>
        <v>1.3068250185691947E-12</v>
      </c>
      <c r="F38" s="90">
        <f t="shared" ca="1" si="5"/>
        <v>24500</v>
      </c>
      <c r="G38" s="91">
        <f t="shared" ca="1" si="5"/>
        <v>1499.9999999999998</v>
      </c>
      <c r="H38" s="89">
        <f t="shared" ca="1" si="5"/>
        <v>0</v>
      </c>
      <c r="I38" s="90">
        <f t="shared" ca="1" si="5"/>
        <v>0</v>
      </c>
      <c r="J38" s="91">
        <f t="shared" ca="1" si="5"/>
        <v>0</v>
      </c>
      <c r="K38" s="89">
        <f t="shared" ca="1" si="5"/>
        <v>-1.3068250185691947E-12</v>
      </c>
      <c r="L38" s="90">
        <f t="shared" ca="1" si="5"/>
        <v>-24000</v>
      </c>
      <c r="M38" s="91">
        <f t="shared" ca="1" si="5"/>
        <v>-2.45029690981724E-13</v>
      </c>
      <c r="O38" s="24">
        <f t="shared" ca="1" si="2"/>
        <v>-480</v>
      </c>
    </row>
    <row r="39" spans="1:15" ht="15.75" thickBot="1" x14ac:dyDescent="0.3">
      <c r="A39" s="75"/>
      <c r="B39" s="92">
        <f t="shared" ref="B39:M39" ca="1" si="6">B9+B24</f>
        <v>0</v>
      </c>
      <c r="C39" s="93">
        <f t="shared" ca="1" si="6"/>
        <v>-1500</v>
      </c>
      <c r="D39" s="94">
        <f t="shared" ca="1" si="6"/>
        <v>3000</v>
      </c>
      <c r="E39" s="92">
        <f t="shared" ca="1" si="6"/>
        <v>4000</v>
      </c>
      <c r="F39" s="93">
        <f t="shared" ca="1" si="6"/>
        <v>1499.9999999999998</v>
      </c>
      <c r="G39" s="94">
        <f t="shared" ca="1" si="6"/>
        <v>14000</v>
      </c>
      <c r="H39" s="92">
        <f t="shared" ca="1" si="6"/>
        <v>0</v>
      </c>
      <c r="I39" s="93">
        <f t="shared" ca="1" si="6"/>
        <v>0</v>
      </c>
      <c r="J39" s="94">
        <f t="shared" ca="1" si="6"/>
        <v>0</v>
      </c>
      <c r="K39" s="92">
        <f t="shared" ca="1" si="6"/>
        <v>-4000</v>
      </c>
      <c r="L39" s="93">
        <f t="shared" ca="1" si="6"/>
        <v>2.45029690981724E-13</v>
      </c>
      <c r="M39" s="94">
        <f t="shared" ca="1" si="6"/>
        <v>4000</v>
      </c>
      <c r="O39" s="25">
        <f t="shared" ca="1" si="2"/>
        <v>4.90059381963448E-15</v>
      </c>
    </row>
    <row r="40" spans="1:15" x14ac:dyDescent="0.25">
      <c r="A40" s="75"/>
      <c r="B40" s="86">
        <f t="shared" ref="B40:M40" ca="1" si="7">B10+B25</f>
        <v>-3200</v>
      </c>
      <c r="C40" s="87">
        <f t="shared" ca="1" si="7"/>
        <v>1.5681900222830336E-12</v>
      </c>
      <c r="D40" s="88">
        <f t="shared" ca="1" si="7"/>
        <v>-4800</v>
      </c>
      <c r="E40" s="86">
        <f t="shared" ca="1" si="7"/>
        <v>0</v>
      </c>
      <c r="F40" s="87">
        <f t="shared" ca="1" si="7"/>
        <v>0</v>
      </c>
      <c r="G40" s="88">
        <f t="shared" ca="1" si="7"/>
        <v>0</v>
      </c>
      <c r="H40" s="86">
        <f t="shared" ca="1" si="7"/>
        <v>3200</v>
      </c>
      <c r="I40" s="87">
        <f t="shared" ca="1" si="7"/>
        <v>-1.5681900222830336E-12</v>
      </c>
      <c r="J40" s="88">
        <f t="shared" ca="1" si="7"/>
        <v>-4800</v>
      </c>
      <c r="K40" s="86">
        <f t="shared" ca="1" si="7"/>
        <v>0</v>
      </c>
      <c r="L40" s="87">
        <f t="shared" ca="1" si="7"/>
        <v>0</v>
      </c>
      <c r="M40" s="88">
        <f t="shared" ca="1" si="7"/>
        <v>0</v>
      </c>
      <c r="O40" s="23">
        <f t="shared" ca="1" si="2"/>
        <v>0</v>
      </c>
    </row>
    <row r="41" spans="1:15" x14ac:dyDescent="0.25">
      <c r="A41" s="75">
        <v>3</v>
      </c>
      <c r="B41" s="89">
        <f t="shared" ref="B41:M41" ca="1" si="8">B11+B26</f>
        <v>1.5681900222830336E-12</v>
      </c>
      <c r="C41" s="90">
        <f t="shared" ca="1" si="8"/>
        <v>-28800</v>
      </c>
      <c r="D41" s="91">
        <f t="shared" ca="1" si="8"/>
        <v>-2.940356291780688E-13</v>
      </c>
      <c r="E41" s="89">
        <f t="shared" ca="1" si="8"/>
        <v>0</v>
      </c>
      <c r="F41" s="90">
        <f t="shared" ca="1" si="8"/>
        <v>0</v>
      </c>
      <c r="G41" s="91">
        <f t="shared" ca="1" si="8"/>
        <v>0</v>
      </c>
      <c r="H41" s="89">
        <f t="shared" ca="1" si="8"/>
        <v>-1.5681900222830336E-12</v>
      </c>
      <c r="I41" s="90">
        <f t="shared" ca="1" si="8"/>
        <v>28800</v>
      </c>
      <c r="J41" s="91">
        <f t="shared" ca="1" si="8"/>
        <v>-2.940356291780688E-13</v>
      </c>
      <c r="K41" s="89">
        <f t="shared" ca="1" si="8"/>
        <v>0</v>
      </c>
      <c r="L41" s="90">
        <f t="shared" ca="1" si="8"/>
        <v>0</v>
      </c>
      <c r="M41" s="91">
        <f t="shared" ca="1" si="8"/>
        <v>0</v>
      </c>
      <c r="O41" s="24">
        <f t="shared" ca="1" si="2"/>
        <v>0</v>
      </c>
    </row>
    <row r="42" spans="1:15" ht="15.75" thickBot="1" x14ac:dyDescent="0.3">
      <c r="A42" s="75"/>
      <c r="B42" s="92">
        <f t="shared" ref="B42:M42" ca="1" si="9">B12+B27</f>
        <v>4800</v>
      </c>
      <c r="C42" s="93">
        <f t="shared" ca="1" si="9"/>
        <v>2.940356291780688E-13</v>
      </c>
      <c r="D42" s="94">
        <f t="shared" ca="1" si="9"/>
        <v>4800</v>
      </c>
      <c r="E42" s="92">
        <f t="shared" ca="1" si="9"/>
        <v>0</v>
      </c>
      <c r="F42" s="93">
        <f t="shared" ca="1" si="9"/>
        <v>0</v>
      </c>
      <c r="G42" s="94">
        <f t="shared" ca="1" si="9"/>
        <v>0</v>
      </c>
      <c r="H42" s="92">
        <f t="shared" ca="1" si="9"/>
        <v>-4800</v>
      </c>
      <c r="I42" s="93">
        <f t="shared" ca="1" si="9"/>
        <v>-2.940356291780688E-13</v>
      </c>
      <c r="J42" s="94">
        <f t="shared" ca="1" si="9"/>
        <v>9600</v>
      </c>
      <c r="K42" s="92">
        <f t="shared" ca="1" si="9"/>
        <v>0</v>
      </c>
      <c r="L42" s="93">
        <f t="shared" ca="1" si="9"/>
        <v>0</v>
      </c>
      <c r="M42" s="94">
        <f t="shared" ca="1" si="9"/>
        <v>0</v>
      </c>
      <c r="O42" s="25">
        <f t="shared" ca="1" si="2"/>
        <v>0</v>
      </c>
    </row>
    <row r="43" spans="1:15" x14ac:dyDescent="0.25">
      <c r="A43" s="75"/>
      <c r="B43" s="86">
        <f t="shared" ref="B43:M43" ca="1" si="10">B13+B28</f>
        <v>0</v>
      </c>
      <c r="C43" s="87">
        <f t="shared" ca="1" si="10"/>
        <v>0</v>
      </c>
      <c r="D43" s="88">
        <f t="shared" ca="1" si="10"/>
        <v>0</v>
      </c>
      <c r="E43" s="86">
        <f t="shared" ca="1" si="10"/>
        <v>-2666.6666666666665</v>
      </c>
      <c r="F43" s="87">
        <f t="shared" ca="1" si="10"/>
        <v>-1.3068250185691947E-12</v>
      </c>
      <c r="G43" s="88">
        <f t="shared" ca="1" si="10"/>
        <v>-4000</v>
      </c>
      <c r="H43" s="86">
        <f t="shared" ca="1" si="10"/>
        <v>0</v>
      </c>
      <c r="I43" s="87">
        <f t="shared" ca="1" si="10"/>
        <v>0</v>
      </c>
      <c r="J43" s="88">
        <f t="shared" ca="1" si="10"/>
        <v>0</v>
      </c>
      <c r="K43" s="86">
        <f t="shared" ca="1" si="10"/>
        <v>2666.6666666666665</v>
      </c>
      <c r="L43" s="87">
        <f t="shared" ca="1" si="10"/>
        <v>1.3068250185691947E-12</v>
      </c>
      <c r="M43" s="88">
        <f t="shared" ca="1" si="10"/>
        <v>-4000</v>
      </c>
      <c r="O43" s="23">
        <f t="shared" ca="1" si="2"/>
        <v>2.6136500371383896E-14</v>
      </c>
    </row>
    <row r="44" spans="1:15" x14ac:dyDescent="0.25">
      <c r="A44" s="75">
        <v>4</v>
      </c>
      <c r="B44" s="89">
        <f t="shared" ref="B44:M44" ca="1" si="11">B14+B29</f>
        <v>0</v>
      </c>
      <c r="C44" s="90">
        <f t="shared" ca="1" si="11"/>
        <v>0</v>
      </c>
      <c r="D44" s="91">
        <f t="shared" ca="1" si="11"/>
        <v>0</v>
      </c>
      <c r="E44" s="89">
        <f t="shared" ca="1" si="11"/>
        <v>-1.3068250185691947E-12</v>
      </c>
      <c r="F44" s="90">
        <f t="shared" ca="1" si="11"/>
        <v>-24000</v>
      </c>
      <c r="G44" s="91">
        <f t="shared" ca="1" si="11"/>
        <v>2.45029690981724E-13</v>
      </c>
      <c r="H44" s="89">
        <f t="shared" ca="1" si="11"/>
        <v>0</v>
      </c>
      <c r="I44" s="90">
        <f t="shared" ca="1" si="11"/>
        <v>0</v>
      </c>
      <c r="J44" s="91">
        <f t="shared" ca="1" si="11"/>
        <v>0</v>
      </c>
      <c r="K44" s="89">
        <f t="shared" ca="1" si="11"/>
        <v>1.3068250185691947E-12</v>
      </c>
      <c r="L44" s="90">
        <f t="shared" ca="1" si="11"/>
        <v>24000</v>
      </c>
      <c r="M44" s="91">
        <f t="shared" ca="1" si="11"/>
        <v>2.45029690981724E-13</v>
      </c>
      <c r="O44" s="24">
        <f t="shared" ca="1" si="2"/>
        <v>480</v>
      </c>
    </row>
    <row r="45" spans="1:15" ht="15.75" thickBot="1" x14ac:dyDescent="0.3">
      <c r="A45" s="75"/>
      <c r="B45" s="92">
        <f t="shared" ref="B45:M45" ca="1" si="12">B15+B30</f>
        <v>0</v>
      </c>
      <c r="C45" s="93">
        <f t="shared" ca="1" si="12"/>
        <v>0</v>
      </c>
      <c r="D45" s="94">
        <f t="shared" ca="1" si="12"/>
        <v>0</v>
      </c>
      <c r="E45" s="92">
        <f t="shared" ca="1" si="12"/>
        <v>4000</v>
      </c>
      <c r="F45" s="93">
        <f t="shared" ca="1" si="12"/>
        <v>-2.45029690981724E-13</v>
      </c>
      <c r="G45" s="94">
        <f t="shared" ca="1" si="12"/>
        <v>4000</v>
      </c>
      <c r="H45" s="92">
        <f t="shared" ca="1" si="12"/>
        <v>0</v>
      </c>
      <c r="I45" s="93">
        <f t="shared" ca="1" si="12"/>
        <v>0</v>
      </c>
      <c r="J45" s="94">
        <f t="shared" ca="1" si="12"/>
        <v>0</v>
      </c>
      <c r="K45" s="92">
        <f t="shared" ca="1" si="12"/>
        <v>-4000</v>
      </c>
      <c r="L45" s="93">
        <f t="shared" ca="1" si="12"/>
        <v>2.45029690981724E-13</v>
      </c>
      <c r="M45" s="94">
        <f t="shared" ca="1" si="12"/>
        <v>8000</v>
      </c>
      <c r="O45" s="25">
        <f t="shared" ca="1" si="2"/>
        <v>4.90059381963448E-15</v>
      </c>
    </row>
    <row r="47" spans="1:15" x14ac:dyDescent="0.25">
      <c r="B47" s="84" t="s">
        <v>125</v>
      </c>
      <c r="C47" s="2" t="s">
        <v>126</v>
      </c>
    </row>
    <row r="49" spans="1:15" x14ac:dyDescent="0.25">
      <c r="B49" s="127">
        <f>VLOOKUP(C50,Eingabedaten!$B$27:$E$30,2,FALSE)/1000</f>
        <v>0</v>
      </c>
      <c r="C49" s="127">
        <f>VLOOKUP(C50,Eingabedaten!$B$27:$E$30,3,FALSE)/1000</f>
        <v>0</v>
      </c>
      <c r="D49" s="127">
        <f>VLOOKUP(C50,Eingabedaten!$B$27:$E$30,4,FALSE)/1000</f>
        <v>0</v>
      </c>
      <c r="E49" s="127">
        <f>VLOOKUP(F50,Eingabedaten!$B$27:$E$30,2,FALSE)/1000</f>
        <v>0</v>
      </c>
      <c r="F49" s="127">
        <f>VLOOKUP(F50,Eingabedaten!$B$27:$E$30,3,FALSE)/1000</f>
        <v>0</v>
      </c>
      <c r="G49" s="127">
        <f>VLOOKUP(F50,Eingabedaten!$B$27:$E$30,4,FALSE)/1000</f>
        <v>0</v>
      </c>
      <c r="H49" s="127">
        <f>VLOOKUP(I50,Eingabedaten!$B$27:$E$30,2,FALSE)/1000</f>
        <v>0</v>
      </c>
      <c r="I49" s="127">
        <f>VLOOKUP(I50,Eingabedaten!$B$27:$E$30,3,FALSE)/1000</f>
        <v>0</v>
      </c>
      <c r="J49" s="127">
        <f>VLOOKUP(I50,Eingabedaten!$B$27:$E$30,4,FALSE)/1000</f>
        <v>0</v>
      </c>
      <c r="K49" s="127">
        <f>VLOOKUP(L50,Eingabedaten!$B$27:$E$30,2,FALSE)/1000</f>
        <v>0</v>
      </c>
      <c r="L49" s="127">
        <f>VLOOKUP(L50,Eingabedaten!$B$27:$E$30,3,FALSE)/1000</f>
        <v>0.02</v>
      </c>
      <c r="M49" s="127">
        <f>VLOOKUP(L50,Eingabedaten!$B$27:$E$30,4,FALSE)/1000</f>
        <v>0</v>
      </c>
      <c r="O49" s="125" t="s">
        <v>124</v>
      </c>
    </row>
    <row r="50" spans="1:15" ht="21.75" thickBot="1" x14ac:dyDescent="0.4">
      <c r="C50" s="75">
        <v>1</v>
      </c>
      <c r="F50" s="75">
        <v>2</v>
      </c>
      <c r="I50" s="75">
        <v>3</v>
      </c>
      <c r="L50" s="75">
        <v>4</v>
      </c>
      <c r="O50" s="4" t="s">
        <v>122</v>
      </c>
    </row>
    <row r="51" spans="1:15" x14ac:dyDescent="0.25">
      <c r="A51" s="75"/>
      <c r="B51" s="86">
        <f ca="1">B34*B$49</f>
        <v>0</v>
      </c>
      <c r="C51" s="87">
        <f t="shared" ref="C51:M51" ca="1" si="13">C34*C$49</f>
        <v>0</v>
      </c>
      <c r="D51" s="88">
        <f t="shared" ca="1" si="13"/>
        <v>0</v>
      </c>
      <c r="E51" s="86">
        <f t="shared" ca="1" si="13"/>
        <v>0</v>
      </c>
      <c r="F51" s="87">
        <f t="shared" ca="1" si="13"/>
        <v>0</v>
      </c>
      <c r="G51" s="88">
        <f t="shared" ca="1" si="13"/>
        <v>0</v>
      </c>
      <c r="H51" s="86">
        <f t="shared" ca="1" si="13"/>
        <v>0</v>
      </c>
      <c r="I51" s="87">
        <f t="shared" ca="1" si="13"/>
        <v>0</v>
      </c>
      <c r="J51" s="88">
        <f t="shared" ca="1" si="13"/>
        <v>0</v>
      </c>
      <c r="K51" s="86">
        <f t="shared" ca="1" si="13"/>
        <v>0</v>
      </c>
      <c r="L51" s="87">
        <f t="shared" ca="1" si="13"/>
        <v>0</v>
      </c>
      <c r="M51" s="88">
        <f t="shared" ca="1" si="13"/>
        <v>0</v>
      </c>
      <c r="N51" s="126">
        <f t="array" ref="N51:N62">TRANSPOSE(B49:M49)</f>
        <v>0</v>
      </c>
      <c r="O51" s="23">
        <f ca="1">SUM(B51:M51)</f>
        <v>0</v>
      </c>
    </row>
    <row r="52" spans="1:15" x14ac:dyDescent="0.25">
      <c r="A52" s="75">
        <v>1</v>
      </c>
      <c r="B52" s="89">
        <f t="shared" ref="B52:M62" ca="1" si="14">B35*B$49</f>
        <v>0</v>
      </c>
      <c r="C52" s="90">
        <f t="shared" ca="1" si="14"/>
        <v>0</v>
      </c>
      <c r="D52" s="91">
        <f t="shared" ca="1" si="14"/>
        <v>0</v>
      </c>
      <c r="E52" s="89">
        <f t="shared" ca="1" si="14"/>
        <v>0</v>
      </c>
      <c r="F52" s="90">
        <f t="shared" ca="1" si="14"/>
        <v>0</v>
      </c>
      <c r="G52" s="91">
        <f t="shared" ca="1" si="14"/>
        <v>0</v>
      </c>
      <c r="H52" s="89">
        <f t="shared" ca="1" si="14"/>
        <v>0</v>
      </c>
      <c r="I52" s="90">
        <f t="shared" ca="1" si="14"/>
        <v>0</v>
      </c>
      <c r="J52" s="91">
        <f t="shared" ca="1" si="14"/>
        <v>0</v>
      </c>
      <c r="K52" s="89">
        <f t="shared" ca="1" si="14"/>
        <v>0</v>
      </c>
      <c r="L52" s="90">
        <f t="shared" ca="1" si="14"/>
        <v>0</v>
      </c>
      <c r="M52" s="91">
        <f t="shared" ca="1" si="14"/>
        <v>0</v>
      </c>
      <c r="N52" s="126">
        <v>0</v>
      </c>
      <c r="O52" s="24">
        <f t="shared" ref="O52:O62" ca="1" si="15">SUM(B52:M52)</f>
        <v>0</v>
      </c>
    </row>
    <row r="53" spans="1:15" ht="15.75" thickBot="1" x14ac:dyDescent="0.3">
      <c r="A53" s="75"/>
      <c r="B53" s="92">
        <f t="shared" ca="1" si="14"/>
        <v>0</v>
      </c>
      <c r="C53" s="93">
        <f t="shared" ca="1" si="14"/>
        <v>0</v>
      </c>
      <c r="D53" s="94">
        <f t="shared" ca="1" si="14"/>
        <v>0</v>
      </c>
      <c r="E53" s="92">
        <f t="shared" ca="1" si="14"/>
        <v>0</v>
      </c>
      <c r="F53" s="93">
        <f t="shared" ca="1" si="14"/>
        <v>0</v>
      </c>
      <c r="G53" s="94">
        <f t="shared" ca="1" si="14"/>
        <v>0</v>
      </c>
      <c r="H53" s="92">
        <f t="shared" ca="1" si="14"/>
        <v>0</v>
      </c>
      <c r="I53" s="93">
        <f t="shared" ca="1" si="14"/>
        <v>0</v>
      </c>
      <c r="J53" s="94">
        <f t="shared" ca="1" si="14"/>
        <v>0</v>
      </c>
      <c r="K53" s="92">
        <f t="shared" ca="1" si="14"/>
        <v>0</v>
      </c>
      <c r="L53" s="93">
        <f t="shared" ca="1" si="14"/>
        <v>0</v>
      </c>
      <c r="M53" s="94">
        <f t="shared" ca="1" si="14"/>
        <v>0</v>
      </c>
      <c r="N53" s="126">
        <v>0</v>
      </c>
      <c r="O53" s="25">
        <f t="shared" ca="1" si="15"/>
        <v>0</v>
      </c>
    </row>
    <row r="54" spans="1:15" x14ac:dyDescent="0.25">
      <c r="A54" s="75"/>
      <c r="B54" s="86">
        <f t="shared" ca="1" si="14"/>
        <v>0</v>
      </c>
      <c r="C54" s="87">
        <f t="shared" ca="1" si="14"/>
        <v>0</v>
      </c>
      <c r="D54" s="88">
        <f t="shared" ca="1" si="14"/>
        <v>0</v>
      </c>
      <c r="E54" s="86">
        <f t="shared" ca="1" si="14"/>
        <v>0</v>
      </c>
      <c r="F54" s="87">
        <f t="shared" ca="1" si="14"/>
        <v>0</v>
      </c>
      <c r="G54" s="88">
        <f t="shared" ca="1" si="14"/>
        <v>0</v>
      </c>
      <c r="H54" s="86">
        <f t="shared" ca="1" si="14"/>
        <v>0</v>
      </c>
      <c r="I54" s="87">
        <f t="shared" ca="1" si="14"/>
        <v>0</v>
      </c>
      <c r="J54" s="88">
        <f t="shared" ca="1" si="14"/>
        <v>0</v>
      </c>
      <c r="K54" s="86">
        <f t="shared" ca="1" si="14"/>
        <v>0</v>
      </c>
      <c r="L54" s="87">
        <f t="shared" ca="1" si="14"/>
        <v>-2.6136500371383896E-14</v>
      </c>
      <c r="M54" s="88">
        <f t="shared" ca="1" si="14"/>
        <v>0</v>
      </c>
      <c r="N54" s="126">
        <v>0</v>
      </c>
      <c r="O54" s="23">
        <f t="shared" ca="1" si="15"/>
        <v>-2.6136500371383896E-14</v>
      </c>
    </row>
    <row r="55" spans="1:15" x14ac:dyDescent="0.25">
      <c r="A55" s="75">
        <v>2</v>
      </c>
      <c r="B55" s="89">
        <f t="shared" ca="1" si="14"/>
        <v>0</v>
      </c>
      <c r="C55" s="90">
        <f t="shared" ca="1" si="14"/>
        <v>0</v>
      </c>
      <c r="D55" s="91">
        <f t="shared" ca="1" si="14"/>
        <v>0</v>
      </c>
      <c r="E55" s="89">
        <f t="shared" ca="1" si="14"/>
        <v>0</v>
      </c>
      <c r="F55" s="90">
        <f t="shared" ca="1" si="14"/>
        <v>0</v>
      </c>
      <c r="G55" s="91">
        <f t="shared" ca="1" si="14"/>
        <v>0</v>
      </c>
      <c r="H55" s="89">
        <f t="shared" ca="1" si="14"/>
        <v>0</v>
      </c>
      <c r="I55" s="90">
        <f t="shared" ca="1" si="14"/>
        <v>0</v>
      </c>
      <c r="J55" s="91">
        <f t="shared" ca="1" si="14"/>
        <v>0</v>
      </c>
      <c r="K55" s="89">
        <f t="shared" ca="1" si="14"/>
        <v>0</v>
      </c>
      <c r="L55" s="90">
        <f t="shared" ca="1" si="14"/>
        <v>-480</v>
      </c>
      <c r="M55" s="91">
        <f t="shared" ca="1" si="14"/>
        <v>0</v>
      </c>
      <c r="N55" s="126">
        <v>0</v>
      </c>
      <c r="O55" s="24">
        <f t="shared" ca="1" si="15"/>
        <v>-480</v>
      </c>
    </row>
    <row r="56" spans="1:15" ht="15.75" thickBot="1" x14ac:dyDescent="0.3">
      <c r="A56" s="75"/>
      <c r="B56" s="92">
        <f t="shared" ca="1" si="14"/>
        <v>0</v>
      </c>
      <c r="C56" s="93">
        <f t="shared" ca="1" si="14"/>
        <v>0</v>
      </c>
      <c r="D56" s="94">
        <f t="shared" ca="1" si="14"/>
        <v>0</v>
      </c>
      <c r="E56" s="92">
        <f t="shared" ca="1" si="14"/>
        <v>0</v>
      </c>
      <c r="F56" s="93">
        <f t="shared" ca="1" si="14"/>
        <v>0</v>
      </c>
      <c r="G56" s="94">
        <f t="shared" ca="1" si="14"/>
        <v>0</v>
      </c>
      <c r="H56" s="92">
        <f t="shared" ca="1" si="14"/>
        <v>0</v>
      </c>
      <c r="I56" s="93">
        <f t="shared" ca="1" si="14"/>
        <v>0</v>
      </c>
      <c r="J56" s="94">
        <f t="shared" ca="1" si="14"/>
        <v>0</v>
      </c>
      <c r="K56" s="92">
        <f t="shared" ca="1" si="14"/>
        <v>0</v>
      </c>
      <c r="L56" s="93">
        <f t="shared" ca="1" si="14"/>
        <v>4.90059381963448E-15</v>
      </c>
      <c r="M56" s="94">
        <f t="shared" ca="1" si="14"/>
        <v>0</v>
      </c>
      <c r="N56" s="126">
        <v>0</v>
      </c>
      <c r="O56" s="25">
        <f t="shared" ca="1" si="15"/>
        <v>4.90059381963448E-15</v>
      </c>
    </row>
    <row r="57" spans="1:15" x14ac:dyDescent="0.25">
      <c r="A57" s="75"/>
      <c r="B57" s="86">
        <f t="shared" ca="1" si="14"/>
        <v>0</v>
      </c>
      <c r="C57" s="87">
        <f t="shared" ca="1" si="14"/>
        <v>0</v>
      </c>
      <c r="D57" s="88">
        <f t="shared" ca="1" si="14"/>
        <v>0</v>
      </c>
      <c r="E57" s="86">
        <f t="shared" ca="1" si="14"/>
        <v>0</v>
      </c>
      <c r="F57" s="87">
        <f t="shared" ca="1" si="14"/>
        <v>0</v>
      </c>
      <c r="G57" s="88">
        <f t="shared" ca="1" si="14"/>
        <v>0</v>
      </c>
      <c r="H57" s="86">
        <f t="shared" ca="1" si="14"/>
        <v>0</v>
      </c>
      <c r="I57" s="87">
        <f t="shared" ca="1" si="14"/>
        <v>0</v>
      </c>
      <c r="J57" s="88">
        <f t="shared" ca="1" si="14"/>
        <v>0</v>
      </c>
      <c r="K57" s="86">
        <f t="shared" ca="1" si="14"/>
        <v>0</v>
      </c>
      <c r="L57" s="87">
        <f t="shared" ca="1" si="14"/>
        <v>0</v>
      </c>
      <c r="M57" s="88">
        <f t="shared" ca="1" si="14"/>
        <v>0</v>
      </c>
      <c r="N57" s="126">
        <v>0</v>
      </c>
      <c r="O57" s="23">
        <f t="shared" ca="1" si="15"/>
        <v>0</v>
      </c>
    </row>
    <row r="58" spans="1:15" x14ac:dyDescent="0.25">
      <c r="A58" s="75">
        <v>3</v>
      </c>
      <c r="B58" s="89">
        <f t="shared" ca="1" si="14"/>
        <v>0</v>
      </c>
      <c r="C58" s="90">
        <f t="shared" ca="1" si="14"/>
        <v>0</v>
      </c>
      <c r="D58" s="91">
        <f t="shared" ca="1" si="14"/>
        <v>0</v>
      </c>
      <c r="E58" s="89">
        <f t="shared" ca="1" si="14"/>
        <v>0</v>
      </c>
      <c r="F58" s="90">
        <f t="shared" ca="1" si="14"/>
        <v>0</v>
      </c>
      <c r="G58" s="91">
        <f t="shared" ca="1" si="14"/>
        <v>0</v>
      </c>
      <c r="H58" s="89">
        <f t="shared" ca="1" si="14"/>
        <v>0</v>
      </c>
      <c r="I58" s="90">
        <f t="shared" ca="1" si="14"/>
        <v>0</v>
      </c>
      <c r="J58" s="91">
        <f t="shared" ca="1" si="14"/>
        <v>0</v>
      </c>
      <c r="K58" s="89">
        <f t="shared" ca="1" si="14"/>
        <v>0</v>
      </c>
      <c r="L58" s="90">
        <f t="shared" ca="1" si="14"/>
        <v>0</v>
      </c>
      <c r="M58" s="91">
        <f t="shared" ca="1" si="14"/>
        <v>0</v>
      </c>
      <c r="N58" s="126">
        <v>0</v>
      </c>
      <c r="O58" s="24">
        <f t="shared" ca="1" si="15"/>
        <v>0</v>
      </c>
    </row>
    <row r="59" spans="1:15" ht="15.75" thickBot="1" x14ac:dyDescent="0.3">
      <c r="A59" s="75"/>
      <c r="B59" s="92">
        <f t="shared" ca="1" si="14"/>
        <v>0</v>
      </c>
      <c r="C59" s="93">
        <f t="shared" ca="1" si="14"/>
        <v>0</v>
      </c>
      <c r="D59" s="94">
        <f t="shared" ca="1" si="14"/>
        <v>0</v>
      </c>
      <c r="E59" s="92">
        <f t="shared" ca="1" si="14"/>
        <v>0</v>
      </c>
      <c r="F59" s="93">
        <f t="shared" ca="1" si="14"/>
        <v>0</v>
      </c>
      <c r="G59" s="94">
        <f t="shared" ca="1" si="14"/>
        <v>0</v>
      </c>
      <c r="H59" s="92">
        <f t="shared" ca="1" si="14"/>
        <v>0</v>
      </c>
      <c r="I59" s="93">
        <f t="shared" ca="1" si="14"/>
        <v>0</v>
      </c>
      <c r="J59" s="94">
        <f t="shared" ca="1" si="14"/>
        <v>0</v>
      </c>
      <c r="K59" s="92">
        <f t="shared" ca="1" si="14"/>
        <v>0</v>
      </c>
      <c r="L59" s="93">
        <f t="shared" ca="1" si="14"/>
        <v>0</v>
      </c>
      <c r="M59" s="94">
        <f t="shared" ca="1" si="14"/>
        <v>0</v>
      </c>
      <c r="N59" s="126">
        <v>0</v>
      </c>
      <c r="O59" s="25">
        <f t="shared" ca="1" si="15"/>
        <v>0</v>
      </c>
    </row>
    <row r="60" spans="1:15" x14ac:dyDescent="0.25">
      <c r="A60" s="75"/>
      <c r="B60" s="86">
        <f t="shared" ca="1" si="14"/>
        <v>0</v>
      </c>
      <c r="C60" s="87">
        <f t="shared" ca="1" si="14"/>
        <v>0</v>
      </c>
      <c r="D60" s="88">
        <f t="shared" ca="1" si="14"/>
        <v>0</v>
      </c>
      <c r="E60" s="86">
        <f t="shared" ca="1" si="14"/>
        <v>0</v>
      </c>
      <c r="F60" s="87">
        <f t="shared" ca="1" si="14"/>
        <v>0</v>
      </c>
      <c r="G60" s="88">
        <f t="shared" ca="1" si="14"/>
        <v>0</v>
      </c>
      <c r="H60" s="86">
        <f t="shared" ca="1" si="14"/>
        <v>0</v>
      </c>
      <c r="I60" s="87">
        <f t="shared" ca="1" si="14"/>
        <v>0</v>
      </c>
      <c r="J60" s="88">
        <f t="shared" ca="1" si="14"/>
        <v>0</v>
      </c>
      <c r="K60" s="86">
        <f t="shared" ca="1" si="14"/>
        <v>0</v>
      </c>
      <c r="L60" s="87">
        <f t="shared" ca="1" si="14"/>
        <v>2.6136500371383896E-14</v>
      </c>
      <c r="M60" s="88">
        <f t="shared" ca="1" si="14"/>
        <v>0</v>
      </c>
      <c r="N60" s="126">
        <v>0</v>
      </c>
      <c r="O60" s="23">
        <f t="shared" ca="1" si="15"/>
        <v>2.6136500371383896E-14</v>
      </c>
    </row>
    <row r="61" spans="1:15" x14ac:dyDescent="0.25">
      <c r="A61" s="75">
        <v>4</v>
      </c>
      <c r="B61" s="89">
        <f t="shared" ca="1" si="14"/>
        <v>0</v>
      </c>
      <c r="C61" s="90">
        <f t="shared" ca="1" si="14"/>
        <v>0</v>
      </c>
      <c r="D61" s="91">
        <f t="shared" ca="1" si="14"/>
        <v>0</v>
      </c>
      <c r="E61" s="89">
        <f t="shared" ca="1" si="14"/>
        <v>0</v>
      </c>
      <c r="F61" s="90">
        <f t="shared" ca="1" si="14"/>
        <v>0</v>
      </c>
      <c r="G61" s="91">
        <f t="shared" ca="1" si="14"/>
        <v>0</v>
      </c>
      <c r="H61" s="89">
        <f t="shared" ca="1" si="14"/>
        <v>0</v>
      </c>
      <c r="I61" s="90">
        <f t="shared" ca="1" si="14"/>
        <v>0</v>
      </c>
      <c r="J61" s="91">
        <f t="shared" ca="1" si="14"/>
        <v>0</v>
      </c>
      <c r="K61" s="89">
        <f t="shared" ca="1" si="14"/>
        <v>0</v>
      </c>
      <c r="L61" s="90">
        <f t="shared" ca="1" si="14"/>
        <v>480</v>
      </c>
      <c r="M61" s="91">
        <f t="shared" ca="1" si="14"/>
        <v>0</v>
      </c>
      <c r="N61" s="126">
        <v>0.02</v>
      </c>
      <c r="O61" s="24">
        <f t="shared" ca="1" si="15"/>
        <v>480</v>
      </c>
    </row>
    <row r="62" spans="1:15" ht="15.75" thickBot="1" x14ac:dyDescent="0.3">
      <c r="A62" s="75"/>
      <c r="B62" s="92">
        <f t="shared" ca="1" si="14"/>
        <v>0</v>
      </c>
      <c r="C62" s="93">
        <f t="shared" ca="1" si="14"/>
        <v>0</v>
      </c>
      <c r="D62" s="94">
        <f t="shared" ca="1" si="14"/>
        <v>0</v>
      </c>
      <c r="E62" s="92">
        <f t="shared" ca="1" si="14"/>
        <v>0</v>
      </c>
      <c r="F62" s="93">
        <f t="shared" ca="1" si="14"/>
        <v>0</v>
      </c>
      <c r="G62" s="94">
        <f t="shared" ca="1" si="14"/>
        <v>0</v>
      </c>
      <c r="H62" s="92">
        <f t="shared" ca="1" si="14"/>
        <v>0</v>
      </c>
      <c r="I62" s="93">
        <f t="shared" ca="1" si="14"/>
        <v>0</v>
      </c>
      <c r="J62" s="94">
        <f t="shared" ca="1" si="14"/>
        <v>0</v>
      </c>
      <c r="K62" s="92">
        <f t="shared" ca="1" si="14"/>
        <v>0</v>
      </c>
      <c r="L62" s="93">
        <f t="shared" ca="1" si="14"/>
        <v>4.90059381963448E-15</v>
      </c>
      <c r="M62" s="94">
        <f t="shared" ca="1" si="14"/>
        <v>0</v>
      </c>
      <c r="N62" s="126">
        <v>0</v>
      </c>
      <c r="O62" s="25">
        <f t="shared" ca="1" si="15"/>
        <v>4.90059381963448E-15</v>
      </c>
    </row>
    <row r="65" spans="1:15" x14ac:dyDescent="0.25">
      <c r="B65" s="84" t="s">
        <v>85</v>
      </c>
      <c r="C65" s="2" t="s">
        <v>84</v>
      </c>
    </row>
    <row r="66" spans="1:15" ht="18.75" thickBot="1" x14ac:dyDescent="0.4">
      <c r="B66" t="s">
        <v>89</v>
      </c>
      <c r="M66" s="4" t="s">
        <v>115</v>
      </c>
      <c r="N66" s="85">
        <f>ROW()</f>
        <v>66</v>
      </c>
      <c r="O66" t="s">
        <v>127</v>
      </c>
    </row>
    <row r="67" spans="1:15" x14ac:dyDescent="0.25">
      <c r="A67" s="75"/>
      <c r="B67" s="82">
        <f ca="1">IF(AND($N67&gt;0,B$80&gt;0,$N67=B$80),1,IF(OR($N67&gt;0,B$80&gt;0),0,B34))</f>
        <v>21200</v>
      </c>
      <c r="C67" s="96">
        <f t="shared" ref="C67:M67" ca="1" si="16">IF(AND($N67&gt;0,C$80&gt;0,$N67=C$80),1,IF(OR($N67&gt;0,C$80&gt;0),0,C34))</f>
        <v>-1.5681900222830336E-12</v>
      </c>
      <c r="D67" s="97">
        <f t="shared" ca="1" si="16"/>
        <v>4800</v>
      </c>
      <c r="E67" s="82">
        <f t="shared" ca="1" si="16"/>
        <v>-18000</v>
      </c>
      <c r="F67" s="96">
        <f t="shared" ca="1" si="16"/>
        <v>0</v>
      </c>
      <c r="G67" s="97">
        <f t="shared" ca="1" si="16"/>
        <v>0</v>
      </c>
      <c r="H67" s="82">
        <f t="shared" si="16"/>
        <v>0</v>
      </c>
      <c r="I67" s="96">
        <f t="shared" si="16"/>
        <v>0</v>
      </c>
      <c r="J67" s="97">
        <f t="shared" si="16"/>
        <v>0</v>
      </c>
      <c r="K67" s="82">
        <f t="shared" si="16"/>
        <v>0</v>
      </c>
      <c r="L67" s="96">
        <f t="shared" si="16"/>
        <v>0</v>
      </c>
      <c r="M67" s="97">
        <f t="shared" ca="1" si="16"/>
        <v>0</v>
      </c>
      <c r="N67" s="85">
        <f>IF(VLOOKUP($A68,Eingabedaten!$B$43:$E$46,2,FALSE)=1,ROW()-$N$66,0)</f>
        <v>0</v>
      </c>
      <c r="O67" s="23">
        <f ca="1">IF(N67&gt;0,N51,-O34)</f>
        <v>0</v>
      </c>
    </row>
    <row r="68" spans="1:15" x14ac:dyDescent="0.25">
      <c r="A68" s="75">
        <v>1</v>
      </c>
      <c r="B68" s="98">
        <f t="shared" ref="B68:M68" ca="1" si="17">IF(AND($N68&gt;0,B$80&gt;0,$N68=B$80),1,IF(OR($N68&gt;0,B$80&gt;0),0,B35))</f>
        <v>-1.5681900222830336E-12</v>
      </c>
      <c r="C68" s="80">
        <f t="shared" ca="1" si="17"/>
        <v>29300</v>
      </c>
      <c r="D68" s="99">
        <f t="shared" ca="1" si="17"/>
        <v>-1499.9999999999998</v>
      </c>
      <c r="E68" s="98">
        <f t="shared" ca="1" si="17"/>
        <v>0</v>
      </c>
      <c r="F68" s="80">
        <f t="shared" ca="1" si="17"/>
        <v>-500</v>
      </c>
      <c r="G68" s="99">
        <f t="shared" ca="1" si="17"/>
        <v>-1500</v>
      </c>
      <c r="H68" s="98">
        <f t="shared" si="17"/>
        <v>0</v>
      </c>
      <c r="I68" s="80">
        <f t="shared" si="17"/>
        <v>0</v>
      </c>
      <c r="J68" s="99">
        <f t="shared" si="17"/>
        <v>0</v>
      </c>
      <c r="K68" s="98">
        <f t="shared" si="17"/>
        <v>0</v>
      </c>
      <c r="L68" s="80">
        <f t="shared" si="17"/>
        <v>0</v>
      </c>
      <c r="M68" s="99">
        <f t="shared" ca="1" si="17"/>
        <v>0</v>
      </c>
      <c r="N68" s="85">
        <f>IF(VLOOKUP($A68,Eingabedaten!$B$43:$E$46,3,FALSE)=1,ROW()-$N$66,0)</f>
        <v>0</v>
      </c>
      <c r="O68" s="24">
        <f t="shared" ref="O68:O78" ca="1" si="18">IF(N68&gt;0,N52,-O35)</f>
        <v>0</v>
      </c>
    </row>
    <row r="69" spans="1:15" ht="15.75" thickBot="1" x14ac:dyDescent="0.3">
      <c r="A69" s="75"/>
      <c r="B69" s="100">
        <f t="shared" ref="B69:M69" ca="1" si="19">IF(AND($N69&gt;0,B$80&gt;0,$N69=B$80),1,IF(OR($N69&gt;0,B$80&gt;0),0,B36))</f>
        <v>4800</v>
      </c>
      <c r="C69" s="101">
        <f t="shared" ca="1" si="19"/>
        <v>-1499.9999999999998</v>
      </c>
      <c r="D69" s="81">
        <f t="shared" ca="1" si="19"/>
        <v>15600</v>
      </c>
      <c r="E69" s="100">
        <f t="shared" ca="1" si="19"/>
        <v>0</v>
      </c>
      <c r="F69" s="101">
        <f t="shared" ca="1" si="19"/>
        <v>1500</v>
      </c>
      <c r="G69" s="81">
        <f t="shared" ca="1" si="19"/>
        <v>3000</v>
      </c>
      <c r="H69" s="100">
        <f t="shared" si="19"/>
        <v>0</v>
      </c>
      <c r="I69" s="101">
        <f t="shared" si="19"/>
        <v>0</v>
      </c>
      <c r="J69" s="81">
        <f t="shared" si="19"/>
        <v>0</v>
      </c>
      <c r="K69" s="100">
        <f t="shared" si="19"/>
        <v>0</v>
      </c>
      <c r="L69" s="101">
        <f t="shared" si="19"/>
        <v>0</v>
      </c>
      <c r="M69" s="81">
        <f t="shared" ca="1" si="19"/>
        <v>0</v>
      </c>
      <c r="N69" s="85">
        <f>IF(VLOOKUP($A68,Eingabedaten!$B$43:$E$46,4,FALSE)=1,ROW()-$N$66,0)</f>
        <v>0</v>
      </c>
      <c r="O69" s="25">
        <f t="shared" ca="1" si="18"/>
        <v>0</v>
      </c>
    </row>
    <row r="70" spans="1:15" x14ac:dyDescent="0.25">
      <c r="A70" s="75"/>
      <c r="B70" s="82">
        <f t="shared" ref="B70:M70" ca="1" si="20">IF(AND($N70&gt;0,B$80&gt;0,$N70=B$80),1,IF(OR($N70&gt;0,B$80&gt;0),0,B37))</f>
        <v>-18000</v>
      </c>
      <c r="C70" s="96">
        <f t="shared" ca="1" si="20"/>
        <v>0</v>
      </c>
      <c r="D70" s="97">
        <f t="shared" ca="1" si="20"/>
        <v>0</v>
      </c>
      <c r="E70" s="82">
        <f t="shared" ca="1" si="20"/>
        <v>20666.666666666668</v>
      </c>
      <c r="F70" s="96">
        <f t="shared" ca="1" si="20"/>
        <v>1.3068250185691947E-12</v>
      </c>
      <c r="G70" s="97">
        <f t="shared" ca="1" si="20"/>
        <v>4000</v>
      </c>
      <c r="H70" s="82">
        <f t="shared" si="20"/>
        <v>0</v>
      </c>
      <c r="I70" s="96">
        <f t="shared" si="20"/>
        <v>0</v>
      </c>
      <c r="J70" s="97">
        <f t="shared" si="20"/>
        <v>0</v>
      </c>
      <c r="K70" s="82">
        <f t="shared" si="20"/>
        <v>0</v>
      </c>
      <c r="L70" s="96">
        <f t="shared" si="20"/>
        <v>0</v>
      </c>
      <c r="M70" s="97">
        <f t="shared" ca="1" si="20"/>
        <v>4000</v>
      </c>
      <c r="N70" s="85">
        <f>IF(VLOOKUP($A71,Eingabedaten!$B$43:$E$46,2,FALSE)=1,ROW()-$N$66,0)</f>
        <v>0</v>
      </c>
      <c r="O70" s="23">
        <f t="shared" ca="1" si="18"/>
        <v>2.6136500371383896E-14</v>
      </c>
    </row>
    <row r="71" spans="1:15" x14ac:dyDescent="0.25">
      <c r="A71" s="75">
        <v>2</v>
      </c>
      <c r="B71" s="98">
        <f t="shared" ref="B71:M71" ca="1" si="21">IF(AND($N71&gt;0,B$80&gt;0,$N71=B$80),1,IF(OR($N71&gt;0,B$80&gt;0),0,B38))</f>
        <v>0</v>
      </c>
      <c r="C71" s="80">
        <f t="shared" ca="1" si="21"/>
        <v>-500</v>
      </c>
      <c r="D71" s="99">
        <f t="shared" ca="1" si="21"/>
        <v>1500</v>
      </c>
      <c r="E71" s="98">
        <f t="shared" ca="1" si="21"/>
        <v>1.3068250185691947E-12</v>
      </c>
      <c r="F71" s="80">
        <f t="shared" ca="1" si="21"/>
        <v>24500</v>
      </c>
      <c r="G71" s="99">
        <f t="shared" ca="1" si="21"/>
        <v>1499.9999999999998</v>
      </c>
      <c r="H71" s="98">
        <f t="shared" si="21"/>
        <v>0</v>
      </c>
      <c r="I71" s="80">
        <f t="shared" si="21"/>
        <v>0</v>
      </c>
      <c r="J71" s="99">
        <f t="shared" si="21"/>
        <v>0</v>
      </c>
      <c r="K71" s="98">
        <f t="shared" si="21"/>
        <v>0</v>
      </c>
      <c r="L71" s="80">
        <f t="shared" si="21"/>
        <v>0</v>
      </c>
      <c r="M71" s="99">
        <f t="shared" ca="1" si="21"/>
        <v>-2.45029690981724E-13</v>
      </c>
      <c r="N71" s="85">
        <f>IF(VLOOKUP($A71,Eingabedaten!$B$43:$E$46,3,FALSE)=1,ROW()-$N$66,0)</f>
        <v>0</v>
      </c>
      <c r="O71" s="24">
        <f t="shared" ca="1" si="18"/>
        <v>480</v>
      </c>
    </row>
    <row r="72" spans="1:15" ht="15.75" thickBot="1" x14ac:dyDescent="0.3">
      <c r="A72" s="75"/>
      <c r="B72" s="100">
        <f t="shared" ref="B72:M72" ca="1" si="22">IF(AND($N72&gt;0,B$80&gt;0,$N72=B$80),1,IF(OR($N72&gt;0,B$80&gt;0),0,B39))</f>
        <v>0</v>
      </c>
      <c r="C72" s="101">
        <f t="shared" ca="1" si="22"/>
        <v>-1500</v>
      </c>
      <c r="D72" s="81">
        <f t="shared" ca="1" si="22"/>
        <v>3000</v>
      </c>
      <c r="E72" s="100">
        <f t="shared" ca="1" si="22"/>
        <v>4000</v>
      </c>
      <c r="F72" s="101">
        <f t="shared" ca="1" si="22"/>
        <v>1499.9999999999998</v>
      </c>
      <c r="G72" s="81">
        <f t="shared" ca="1" si="22"/>
        <v>14000</v>
      </c>
      <c r="H72" s="100">
        <f t="shared" si="22"/>
        <v>0</v>
      </c>
      <c r="I72" s="101">
        <f t="shared" si="22"/>
        <v>0</v>
      </c>
      <c r="J72" s="81">
        <f t="shared" si="22"/>
        <v>0</v>
      </c>
      <c r="K72" s="100">
        <f t="shared" si="22"/>
        <v>0</v>
      </c>
      <c r="L72" s="101">
        <f t="shared" si="22"/>
        <v>0</v>
      </c>
      <c r="M72" s="81">
        <f t="shared" ca="1" si="22"/>
        <v>4000</v>
      </c>
      <c r="N72" s="85">
        <f>IF(VLOOKUP($A71,Eingabedaten!$B$43:$E$46,4,FALSE)=1,ROW()-$N$66,0)</f>
        <v>0</v>
      </c>
      <c r="O72" s="25">
        <f t="shared" ca="1" si="18"/>
        <v>-4.90059381963448E-15</v>
      </c>
    </row>
    <row r="73" spans="1:15" x14ac:dyDescent="0.25">
      <c r="A73" s="75"/>
      <c r="B73" s="82">
        <f t="shared" ref="B73:M73" si="23">IF(AND($N73&gt;0,B$80&gt;0,$N73=B$80),1,IF(OR($N73&gt;0,B$80&gt;0),0,B40))</f>
        <v>0</v>
      </c>
      <c r="C73" s="96">
        <f t="shared" si="23"/>
        <v>0</v>
      </c>
      <c r="D73" s="97">
        <f t="shared" si="23"/>
        <v>0</v>
      </c>
      <c r="E73" s="82">
        <f t="shared" si="23"/>
        <v>0</v>
      </c>
      <c r="F73" s="96">
        <f t="shared" si="23"/>
        <v>0</v>
      </c>
      <c r="G73" s="97">
        <f t="shared" si="23"/>
        <v>0</v>
      </c>
      <c r="H73" s="82">
        <f t="shared" si="23"/>
        <v>1</v>
      </c>
      <c r="I73" s="96">
        <f t="shared" si="23"/>
        <v>0</v>
      </c>
      <c r="J73" s="97">
        <f t="shared" si="23"/>
        <v>0</v>
      </c>
      <c r="K73" s="82">
        <f t="shared" si="23"/>
        <v>0</v>
      </c>
      <c r="L73" s="96">
        <f t="shared" si="23"/>
        <v>0</v>
      </c>
      <c r="M73" s="97">
        <f t="shared" si="23"/>
        <v>0</v>
      </c>
      <c r="N73" s="85">
        <f>IF(VLOOKUP($A74,Eingabedaten!$B$43:$E$46,2,FALSE)=1,ROW()-$N$66,0)</f>
        <v>7</v>
      </c>
      <c r="O73" s="23">
        <f t="shared" si="18"/>
        <v>0</v>
      </c>
    </row>
    <row r="74" spans="1:15" x14ac:dyDescent="0.25">
      <c r="A74" s="75">
        <v>3</v>
      </c>
      <c r="B74" s="98">
        <f t="shared" ref="B74:M74" si="24">IF(AND($N74&gt;0,B$80&gt;0,$N74=B$80),1,IF(OR($N74&gt;0,B$80&gt;0),0,B41))</f>
        <v>0</v>
      </c>
      <c r="C74" s="80">
        <f t="shared" si="24"/>
        <v>0</v>
      </c>
      <c r="D74" s="99">
        <f t="shared" si="24"/>
        <v>0</v>
      </c>
      <c r="E74" s="98">
        <f t="shared" si="24"/>
        <v>0</v>
      </c>
      <c r="F74" s="80">
        <f t="shared" si="24"/>
        <v>0</v>
      </c>
      <c r="G74" s="99">
        <f t="shared" si="24"/>
        <v>0</v>
      </c>
      <c r="H74" s="98">
        <f t="shared" si="24"/>
        <v>0</v>
      </c>
      <c r="I74" s="80">
        <f t="shared" si="24"/>
        <v>1</v>
      </c>
      <c r="J74" s="99">
        <f t="shared" si="24"/>
        <v>0</v>
      </c>
      <c r="K74" s="98">
        <f t="shared" si="24"/>
        <v>0</v>
      </c>
      <c r="L74" s="80">
        <f t="shared" si="24"/>
        <v>0</v>
      </c>
      <c r="M74" s="99">
        <f t="shared" si="24"/>
        <v>0</v>
      </c>
      <c r="N74" s="85">
        <f>IF(VLOOKUP($A74,Eingabedaten!$B$43:$E$46,3,FALSE)=1,ROW()-$N$66,0)</f>
        <v>8</v>
      </c>
      <c r="O74" s="24">
        <f t="shared" si="18"/>
        <v>0</v>
      </c>
    </row>
    <row r="75" spans="1:15" ht="15.75" thickBot="1" x14ac:dyDescent="0.3">
      <c r="A75" s="75"/>
      <c r="B75" s="100">
        <f t="shared" ref="B75:M75" si="25">IF(AND($N75&gt;0,B$80&gt;0,$N75=B$80),1,IF(OR($N75&gt;0,B$80&gt;0),0,B42))</f>
        <v>0</v>
      </c>
      <c r="C75" s="101">
        <f t="shared" si="25"/>
        <v>0</v>
      </c>
      <c r="D75" s="81">
        <f t="shared" si="25"/>
        <v>0</v>
      </c>
      <c r="E75" s="100">
        <f t="shared" si="25"/>
        <v>0</v>
      </c>
      <c r="F75" s="101">
        <f t="shared" si="25"/>
        <v>0</v>
      </c>
      <c r="G75" s="81">
        <f t="shared" si="25"/>
        <v>0</v>
      </c>
      <c r="H75" s="100">
        <f t="shared" si="25"/>
        <v>0</v>
      </c>
      <c r="I75" s="101">
        <f t="shared" si="25"/>
        <v>0</v>
      </c>
      <c r="J75" s="81">
        <f t="shared" si="25"/>
        <v>1</v>
      </c>
      <c r="K75" s="100">
        <f t="shared" si="25"/>
        <v>0</v>
      </c>
      <c r="L75" s="101">
        <f t="shared" si="25"/>
        <v>0</v>
      </c>
      <c r="M75" s="81">
        <f t="shared" si="25"/>
        <v>0</v>
      </c>
      <c r="N75" s="85">
        <f>IF(VLOOKUP($A74,Eingabedaten!$B$43:$E$46,4,FALSE)=1,ROW()-$N$66,0)</f>
        <v>9</v>
      </c>
      <c r="O75" s="25">
        <f t="shared" si="18"/>
        <v>0</v>
      </c>
    </row>
    <row r="76" spans="1:15" x14ac:dyDescent="0.25">
      <c r="A76" s="75"/>
      <c r="B76" s="82">
        <f t="shared" ref="B76:M76" si="26">IF(AND($N76&gt;0,B$80&gt;0,$N76=B$80),1,IF(OR($N76&gt;0,B$80&gt;0),0,B43))</f>
        <v>0</v>
      </c>
      <c r="C76" s="96">
        <f t="shared" si="26"/>
        <v>0</v>
      </c>
      <c r="D76" s="97">
        <f t="shared" si="26"/>
        <v>0</v>
      </c>
      <c r="E76" s="82">
        <f t="shared" si="26"/>
        <v>0</v>
      </c>
      <c r="F76" s="96">
        <f t="shared" si="26"/>
        <v>0</v>
      </c>
      <c r="G76" s="97">
        <f t="shared" si="26"/>
        <v>0</v>
      </c>
      <c r="H76" s="82">
        <f t="shared" si="26"/>
        <v>0</v>
      </c>
      <c r="I76" s="96">
        <f t="shared" si="26"/>
        <v>0</v>
      </c>
      <c r="J76" s="97">
        <f t="shared" si="26"/>
        <v>0</v>
      </c>
      <c r="K76" s="82">
        <f t="shared" si="26"/>
        <v>1</v>
      </c>
      <c r="L76" s="96">
        <f t="shared" si="26"/>
        <v>0</v>
      </c>
      <c r="M76" s="97">
        <f t="shared" si="26"/>
        <v>0</v>
      </c>
      <c r="N76" s="85">
        <f>IF(VLOOKUP($A77,Eingabedaten!$B$43:$E$46,2,FALSE)=1,ROW()-$N$66,0)</f>
        <v>10</v>
      </c>
      <c r="O76" s="23">
        <f t="shared" si="18"/>
        <v>0</v>
      </c>
    </row>
    <row r="77" spans="1:15" x14ac:dyDescent="0.25">
      <c r="A77" s="75">
        <v>4</v>
      </c>
      <c r="B77" s="98">
        <f t="shared" ref="B77:M77" si="27">IF(AND($N77&gt;0,B$80&gt;0,$N77=B$80),1,IF(OR($N77&gt;0,B$80&gt;0),0,B44))</f>
        <v>0</v>
      </c>
      <c r="C77" s="80">
        <f t="shared" si="27"/>
        <v>0</v>
      </c>
      <c r="D77" s="99">
        <f t="shared" si="27"/>
        <v>0</v>
      </c>
      <c r="E77" s="98">
        <f t="shared" si="27"/>
        <v>0</v>
      </c>
      <c r="F77" s="80">
        <f t="shared" si="27"/>
        <v>0</v>
      </c>
      <c r="G77" s="99">
        <f t="shared" si="27"/>
        <v>0</v>
      </c>
      <c r="H77" s="98">
        <f t="shared" si="27"/>
        <v>0</v>
      </c>
      <c r="I77" s="80">
        <f t="shared" si="27"/>
        <v>0</v>
      </c>
      <c r="J77" s="99">
        <f t="shared" si="27"/>
        <v>0</v>
      </c>
      <c r="K77" s="98">
        <f t="shared" si="27"/>
        <v>0</v>
      </c>
      <c r="L77" s="80">
        <f t="shared" si="27"/>
        <v>1</v>
      </c>
      <c r="M77" s="99">
        <f t="shared" si="27"/>
        <v>0</v>
      </c>
      <c r="N77" s="85">
        <f>IF(VLOOKUP($A77,Eingabedaten!$B$43:$E$46,3,FALSE)=1,ROW()-$N$66,0)</f>
        <v>11</v>
      </c>
      <c r="O77" s="24">
        <f t="shared" si="18"/>
        <v>0.02</v>
      </c>
    </row>
    <row r="78" spans="1:15" ht="15.75" thickBot="1" x14ac:dyDescent="0.3">
      <c r="A78" s="75"/>
      <c r="B78" s="100">
        <f t="shared" ref="B78:M78" ca="1" si="28">IF(AND($N78&gt;0,B$80&gt;0,$N78=B$80),1,IF(OR($N78&gt;0,B$80&gt;0),0,B45))</f>
        <v>0</v>
      </c>
      <c r="C78" s="101">
        <f t="shared" ca="1" si="28"/>
        <v>0</v>
      </c>
      <c r="D78" s="81">
        <f t="shared" ca="1" si="28"/>
        <v>0</v>
      </c>
      <c r="E78" s="100">
        <f t="shared" ca="1" si="28"/>
        <v>4000</v>
      </c>
      <c r="F78" s="101">
        <f t="shared" ca="1" si="28"/>
        <v>-2.45029690981724E-13</v>
      </c>
      <c r="G78" s="81">
        <f t="shared" ca="1" si="28"/>
        <v>4000</v>
      </c>
      <c r="H78" s="100">
        <f t="shared" si="28"/>
        <v>0</v>
      </c>
      <c r="I78" s="101">
        <f t="shared" si="28"/>
        <v>0</v>
      </c>
      <c r="J78" s="81">
        <f t="shared" si="28"/>
        <v>0</v>
      </c>
      <c r="K78" s="100">
        <f t="shared" si="28"/>
        <v>0</v>
      </c>
      <c r="L78" s="101">
        <f t="shared" si="28"/>
        <v>0</v>
      </c>
      <c r="M78" s="81">
        <f t="shared" ca="1" si="28"/>
        <v>8000</v>
      </c>
      <c r="N78" s="85">
        <f>IF(VLOOKUP($A77,Eingabedaten!$B$43:$E$46,4,FALSE)=1,ROW()-$N$66,0)</f>
        <v>0</v>
      </c>
      <c r="O78" s="25">
        <f t="shared" ca="1" si="18"/>
        <v>-4.90059381963448E-15</v>
      </c>
    </row>
    <row r="80" spans="1:15" x14ac:dyDescent="0.25">
      <c r="B80" s="85">
        <f t="array" ref="B80:M80">TRANSPOSE(N67:N78)</f>
        <v>0</v>
      </c>
      <c r="C80" s="85">
        <v>0</v>
      </c>
      <c r="D80" s="85">
        <v>0</v>
      </c>
      <c r="E80" s="85">
        <v>0</v>
      </c>
      <c r="F80" s="85">
        <v>0</v>
      </c>
      <c r="G80" s="85">
        <v>0</v>
      </c>
      <c r="H80" s="85">
        <v>7</v>
      </c>
      <c r="I80" s="85">
        <v>8</v>
      </c>
      <c r="J80" s="85">
        <v>9</v>
      </c>
      <c r="K80" s="85">
        <v>10</v>
      </c>
      <c r="L80" s="85">
        <v>11</v>
      </c>
      <c r="M80" s="85">
        <v>0</v>
      </c>
    </row>
    <row r="82" spans="2:15" x14ac:dyDescent="0.25">
      <c r="B82" s="84" t="s">
        <v>91</v>
      </c>
      <c r="C82" s="2" t="s">
        <v>94</v>
      </c>
    </row>
    <row r="83" spans="2:15" ht="18.75" thickBot="1" x14ac:dyDescent="0.4">
      <c r="B83" t="s">
        <v>92</v>
      </c>
      <c r="O83" t="s">
        <v>109</v>
      </c>
    </row>
    <row r="84" spans="2:15" x14ac:dyDescent="0.25">
      <c r="B84" s="109">
        <f t="array" aca="1" ref="B84:M95" ca="1">MINVERSE(B67:M78)</f>
        <v>4.4418451105715973E-4</v>
      </c>
      <c r="C84" s="110">
        <f ca="1"/>
        <v>-8.6460709934407826E-6</v>
      </c>
      <c r="D84" s="111">
        <f ca="1"/>
        <v>-1.3044306682102869E-4</v>
      </c>
      <c r="E84" s="109">
        <f ca="1"/>
        <v>4.3281027298171384E-4</v>
      </c>
      <c r="F84" s="110">
        <f ca="1"/>
        <v>1.0375285192128944E-5</v>
      </c>
      <c r="G84" s="111">
        <f ca="1"/>
        <v>-4.1901948314891367E-5</v>
      </c>
      <c r="H84" s="109">
        <f ca="1"/>
        <v>0</v>
      </c>
      <c r="I84" s="110">
        <f ca="1"/>
        <v>0</v>
      </c>
      <c r="J84" s="111">
        <f ca="1"/>
        <v>0</v>
      </c>
      <c r="K84" s="109">
        <f ca="1"/>
        <v>0</v>
      </c>
      <c r="L84" s="110">
        <f ca="1"/>
        <v>0</v>
      </c>
      <c r="M84" s="111">
        <f ca="1"/>
        <v>-1.9545416233341127E-4</v>
      </c>
      <c r="O84" s="120">
        <f t="array" aca="1" ref="O84:O95" ca="1">MMULT(B84:M95,O67:O78)</f>
        <v>4.9801368922219053E-3</v>
      </c>
    </row>
    <row r="85" spans="2:15" x14ac:dyDescent="0.25">
      <c r="B85" s="112">
        <f ca="1"/>
        <v>-8.6460709934407775E-6</v>
      </c>
      <c r="C85" s="95">
        <f ca="1"/>
        <v>3.4624048839282159E-5</v>
      </c>
      <c r="D85" s="113">
        <f ca="1"/>
        <v>5.1118292075984564E-6</v>
      </c>
      <c r="E85" s="112">
        <f ca="1"/>
        <v>-8.8199958258039993E-6</v>
      </c>
      <c r="F85" s="95">
        <f ca="1"/>
        <v>1.1780805952807903E-7</v>
      </c>
      <c r="G85" s="113">
        <f ca="1"/>
        <v>4.5053220998703142E-6</v>
      </c>
      <c r="H85" s="112">
        <f ca="1"/>
        <v>0</v>
      </c>
      <c r="I85" s="95">
        <f ca="1"/>
        <v>0</v>
      </c>
      <c r="J85" s="113">
        <f ca="1"/>
        <v>0</v>
      </c>
      <c r="K85" s="112">
        <f ca="1"/>
        <v>0</v>
      </c>
      <c r="L85" s="95">
        <f ca="1"/>
        <v>0</v>
      </c>
      <c r="M85" s="113">
        <f ca="1"/>
        <v>2.1573368629668438E-6</v>
      </c>
      <c r="O85" s="121">
        <f ca="1"/>
        <v>5.6547868573477674E-5</v>
      </c>
    </row>
    <row r="86" spans="2:15" ht="15.75" thickBot="1" x14ac:dyDescent="0.3">
      <c r="B86" s="114">
        <f ca="1"/>
        <v>-1.3044306682102866E-4</v>
      </c>
      <c r="C86" s="115">
        <f ca="1"/>
        <v>5.1118292075984564E-6</v>
      </c>
      <c r="D86" s="116">
        <f ca="1"/>
        <v>1.0613558496124005E-4</v>
      </c>
      <c r="E86" s="114">
        <f ca="1"/>
        <v>-1.2533012271065866E-4</v>
      </c>
      <c r="F86" s="115">
        <f ca="1"/>
        <v>-6.1341950491181516E-6</v>
      </c>
      <c r="G86" s="116">
        <f ca="1"/>
        <v>-4.2397894231106537E-6</v>
      </c>
      <c r="H86" s="114">
        <f ca="1"/>
        <v>0</v>
      </c>
      <c r="I86" s="115">
        <f ca="1"/>
        <v>0</v>
      </c>
      <c r="J86" s="116">
        <f ca="1"/>
        <v>0</v>
      </c>
      <c r="K86" s="114">
        <f ca="1"/>
        <v>0</v>
      </c>
      <c r="L86" s="115">
        <f ca="1"/>
        <v>0</v>
      </c>
      <c r="M86" s="116">
        <f ca="1"/>
        <v>6.4784956066884659E-5</v>
      </c>
      <c r="O86" s="122">
        <f ca="1"/>
        <v>-2.9444136235767166E-3</v>
      </c>
    </row>
    <row r="87" spans="2:15" x14ac:dyDescent="0.25">
      <c r="B87" s="109">
        <f ca="1"/>
        <v>4.3281027298171378E-4</v>
      </c>
      <c r="C87" s="110">
        <f ca="1"/>
        <v>-8.8199958258040027E-6</v>
      </c>
      <c r="D87" s="111">
        <f ca="1"/>
        <v>-1.2533012271065866E-4</v>
      </c>
      <c r="E87" s="109">
        <f ca="1"/>
        <v>4.7633295545562065E-4</v>
      </c>
      <c r="F87" s="110">
        <f ca="1"/>
        <v>1.0583994990964803E-5</v>
      </c>
      <c r="G87" s="111">
        <f ca="1"/>
        <v>-5.0481794083701565E-5</v>
      </c>
      <c r="H87" s="109">
        <f ca="1"/>
        <v>0</v>
      </c>
      <c r="I87" s="110">
        <f ca="1"/>
        <v>0</v>
      </c>
      <c r="J87" s="111">
        <f ca="1"/>
        <v>0</v>
      </c>
      <c r="K87" s="109">
        <f ca="1"/>
        <v>0</v>
      </c>
      <c r="L87" s="110">
        <f ca="1"/>
        <v>0</v>
      </c>
      <c r="M87" s="111">
        <f ca="1"/>
        <v>-2.1292558068595956E-4</v>
      </c>
      <c r="O87" s="120">
        <f ca="1"/>
        <v>5.0803175956631186E-3</v>
      </c>
    </row>
    <row r="88" spans="2:15" x14ac:dyDescent="0.25">
      <c r="B88" s="112">
        <f ca="1"/>
        <v>1.0375285192128941E-5</v>
      </c>
      <c r="C88" s="95">
        <f ca="1"/>
        <v>1.1780805952807906E-7</v>
      </c>
      <c r="D88" s="113">
        <f ca="1"/>
        <v>-6.134195049118149E-6</v>
      </c>
      <c r="E88" s="112">
        <f ca="1"/>
        <v>1.05839949909648E-5</v>
      </c>
      <c r="F88" s="95">
        <f ca="1"/>
        <v>4.1525296995232979E-5</v>
      </c>
      <c r="G88" s="113">
        <f ca="1"/>
        <v>-5.4063865198443762E-6</v>
      </c>
      <c r="H88" s="112">
        <f ca="1"/>
        <v>0</v>
      </c>
      <c r="I88" s="95">
        <f ca="1"/>
        <v>0</v>
      </c>
      <c r="J88" s="113">
        <f ca="1"/>
        <v>0</v>
      </c>
      <c r="K88" s="112">
        <f ca="1"/>
        <v>0</v>
      </c>
      <c r="L88" s="95">
        <f ca="1"/>
        <v>0</v>
      </c>
      <c r="M88" s="113">
        <f ca="1"/>
        <v>-2.5888042355602114E-6</v>
      </c>
      <c r="O88" s="121">
        <f ca="1"/>
        <v>1.9932142557711828E-2</v>
      </c>
    </row>
    <row r="89" spans="2:15" ht="15.75" thickBot="1" x14ac:dyDescent="0.3">
      <c r="B89" s="114">
        <f ca="1"/>
        <v>-4.1901948314891346E-5</v>
      </c>
      <c r="C89" s="115">
        <f ca="1"/>
        <v>4.5053220998703133E-6</v>
      </c>
      <c r="D89" s="116">
        <f ca="1"/>
        <v>-4.2397894231106563E-6</v>
      </c>
      <c r="E89" s="114">
        <f ca="1"/>
        <v>-5.0481794083701552E-5</v>
      </c>
      <c r="F89" s="115">
        <f ca="1"/>
        <v>-5.4063865198443753E-6</v>
      </c>
      <c r="G89" s="116">
        <f ca="1"/>
        <v>9.4045876613858947E-5</v>
      </c>
      <c r="H89" s="114">
        <f ca="1"/>
        <v>0</v>
      </c>
      <c r="I89" s="115">
        <f ca="1"/>
        <v>0</v>
      </c>
      <c r="J89" s="116">
        <f ca="1"/>
        <v>0</v>
      </c>
      <c r="K89" s="114">
        <f ca="1"/>
        <v>0</v>
      </c>
      <c r="L89" s="115">
        <f ca="1"/>
        <v>0</v>
      </c>
      <c r="M89" s="116">
        <f ca="1"/>
        <v>-2.1782041265078695E-5</v>
      </c>
      <c r="O89" s="122">
        <f ca="1"/>
        <v>-2.5950655295253018E-3</v>
      </c>
    </row>
    <row r="90" spans="2:15" x14ac:dyDescent="0.25">
      <c r="B90" s="109">
        <f ca="1"/>
        <v>0</v>
      </c>
      <c r="C90" s="110">
        <f ca="1"/>
        <v>0</v>
      </c>
      <c r="D90" s="111">
        <f ca="1"/>
        <v>0</v>
      </c>
      <c r="E90" s="109">
        <f ca="1"/>
        <v>0</v>
      </c>
      <c r="F90" s="110">
        <f ca="1"/>
        <v>0</v>
      </c>
      <c r="G90" s="111">
        <f ca="1"/>
        <v>0</v>
      </c>
      <c r="H90" s="109">
        <f ca="1"/>
        <v>1</v>
      </c>
      <c r="I90" s="110">
        <f ca="1"/>
        <v>0</v>
      </c>
      <c r="J90" s="111">
        <f ca="1"/>
        <v>0</v>
      </c>
      <c r="K90" s="109">
        <f ca="1"/>
        <v>0</v>
      </c>
      <c r="L90" s="110">
        <f ca="1"/>
        <v>0</v>
      </c>
      <c r="M90" s="111">
        <f ca="1"/>
        <v>0</v>
      </c>
      <c r="O90" s="120">
        <f ca="1"/>
        <v>0</v>
      </c>
    </row>
    <row r="91" spans="2:15" x14ac:dyDescent="0.25">
      <c r="B91" s="112">
        <f ca="1"/>
        <v>0</v>
      </c>
      <c r="C91" s="95">
        <f ca="1"/>
        <v>0</v>
      </c>
      <c r="D91" s="113">
        <f ca="1"/>
        <v>0</v>
      </c>
      <c r="E91" s="112">
        <f ca="1"/>
        <v>0</v>
      </c>
      <c r="F91" s="95">
        <f ca="1"/>
        <v>0</v>
      </c>
      <c r="G91" s="113">
        <f ca="1"/>
        <v>0</v>
      </c>
      <c r="H91" s="112">
        <f ca="1"/>
        <v>0</v>
      </c>
      <c r="I91" s="95">
        <f ca="1"/>
        <v>1</v>
      </c>
      <c r="J91" s="113">
        <f ca="1"/>
        <v>0</v>
      </c>
      <c r="K91" s="112">
        <f ca="1"/>
        <v>0</v>
      </c>
      <c r="L91" s="95">
        <f ca="1"/>
        <v>0</v>
      </c>
      <c r="M91" s="113">
        <f ca="1"/>
        <v>0</v>
      </c>
      <c r="O91" s="121">
        <f ca="1"/>
        <v>0</v>
      </c>
    </row>
    <row r="92" spans="2:15" ht="15.75" thickBot="1" x14ac:dyDescent="0.3">
      <c r="B92" s="114">
        <f ca="1"/>
        <v>0</v>
      </c>
      <c r="C92" s="115">
        <f ca="1"/>
        <v>0</v>
      </c>
      <c r="D92" s="116">
        <f ca="1"/>
        <v>0</v>
      </c>
      <c r="E92" s="114">
        <f ca="1"/>
        <v>0</v>
      </c>
      <c r="F92" s="115">
        <f ca="1"/>
        <v>0</v>
      </c>
      <c r="G92" s="116">
        <f ca="1"/>
        <v>0</v>
      </c>
      <c r="H92" s="114">
        <f ca="1"/>
        <v>0</v>
      </c>
      <c r="I92" s="115">
        <f ca="1"/>
        <v>0</v>
      </c>
      <c r="J92" s="116">
        <f ca="1"/>
        <v>1</v>
      </c>
      <c r="K92" s="114">
        <f ca="1"/>
        <v>0</v>
      </c>
      <c r="L92" s="115">
        <f ca="1"/>
        <v>0</v>
      </c>
      <c r="M92" s="116">
        <f ca="1"/>
        <v>0</v>
      </c>
      <c r="O92" s="122">
        <f ca="1"/>
        <v>0</v>
      </c>
    </row>
    <row r="93" spans="2:15" x14ac:dyDescent="0.25">
      <c r="B93" s="109">
        <f ca="1"/>
        <v>0</v>
      </c>
      <c r="C93" s="110">
        <f ca="1"/>
        <v>0</v>
      </c>
      <c r="D93" s="111">
        <f ca="1"/>
        <v>0</v>
      </c>
      <c r="E93" s="109">
        <f ca="1"/>
        <v>0</v>
      </c>
      <c r="F93" s="110">
        <f ca="1"/>
        <v>0</v>
      </c>
      <c r="G93" s="111">
        <f ca="1"/>
        <v>0</v>
      </c>
      <c r="H93" s="109">
        <f ca="1"/>
        <v>0</v>
      </c>
      <c r="I93" s="110">
        <f ca="1"/>
        <v>0</v>
      </c>
      <c r="J93" s="111">
        <f ca="1"/>
        <v>0</v>
      </c>
      <c r="K93" s="109">
        <f ca="1"/>
        <v>1</v>
      </c>
      <c r="L93" s="110">
        <f ca="1"/>
        <v>0</v>
      </c>
      <c r="M93" s="111">
        <f ca="1"/>
        <v>0</v>
      </c>
      <c r="O93" s="120">
        <f ca="1"/>
        <v>0</v>
      </c>
    </row>
    <row r="94" spans="2:15" x14ac:dyDescent="0.25">
      <c r="B94" s="112">
        <f ca="1"/>
        <v>0</v>
      </c>
      <c r="C94" s="95">
        <f ca="1"/>
        <v>0</v>
      </c>
      <c r="D94" s="113">
        <f ca="1"/>
        <v>0</v>
      </c>
      <c r="E94" s="112">
        <f ca="1"/>
        <v>0</v>
      </c>
      <c r="F94" s="95">
        <f ca="1"/>
        <v>0</v>
      </c>
      <c r="G94" s="113">
        <f ca="1"/>
        <v>0</v>
      </c>
      <c r="H94" s="112">
        <f ca="1"/>
        <v>0</v>
      </c>
      <c r="I94" s="95">
        <f ca="1"/>
        <v>0</v>
      </c>
      <c r="J94" s="113">
        <f ca="1"/>
        <v>0</v>
      </c>
      <c r="K94" s="112">
        <f ca="1"/>
        <v>0</v>
      </c>
      <c r="L94" s="95">
        <f ca="1"/>
        <v>1</v>
      </c>
      <c r="M94" s="113">
        <f ca="1"/>
        <v>0</v>
      </c>
      <c r="O94" s="121">
        <f ca="1"/>
        <v>0.02</v>
      </c>
    </row>
    <row r="95" spans="2:15" ht="15.75" thickBot="1" x14ac:dyDescent="0.3">
      <c r="B95" s="114">
        <f ca="1"/>
        <v>-1.9545416233341127E-4</v>
      </c>
      <c r="C95" s="115">
        <f ca="1"/>
        <v>2.1573368629668438E-6</v>
      </c>
      <c r="D95" s="116">
        <f ca="1"/>
        <v>6.4784956066884673E-5</v>
      </c>
      <c r="E95" s="114">
        <f ca="1"/>
        <v>-2.1292558068595956E-4</v>
      </c>
      <c r="F95" s="115">
        <f ca="1"/>
        <v>-2.5888042355602127E-6</v>
      </c>
      <c r="G95" s="116">
        <f ca="1"/>
        <v>-2.1782041265078691E-5</v>
      </c>
      <c r="H95" s="114">
        <f ca="1"/>
        <v>0</v>
      </c>
      <c r="I95" s="115">
        <f ca="1"/>
        <v>0</v>
      </c>
      <c r="J95" s="116">
        <f ca="1"/>
        <v>0</v>
      </c>
      <c r="K95" s="114">
        <f ca="1"/>
        <v>0</v>
      </c>
      <c r="L95" s="115">
        <f ca="1"/>
        <v>0</v>
      </c>
      <c r="M95" s="116">
        <f ca="1"/>
        <v>2.4235381097551914E-4</v>
      </c>
      <c r="O95" s="122">
        <f ca="1"/>
        <v>-1.2426260330689089E-3</v>
      </c>
    </row>
    <row r="98" spans="2:9" x14ac:dyDescent="0.25">
      <c r="B98" s="84" t="s">
        <v>110</v>
      </c>
      <c r="C98" s="2" t="s">
        <v>111</v>
      </c>
    </row>
    <row r="100" spans="2:9" ht="19.5" thickBot="1" x14ac:dyDescent="0.4">
      <c r="C100" t="s">
        <v>112</v>
      </c>
      <c r="F100" t="s">
        <v>113</v>
      </c>
      <c r="I100" t="s">
        <v>114</v>
      </c>
    </row>
    <row r="101" spans="2:9" x14ac:dyDescent="0.25">
      <c r="B101" s="75"/>
      <c r="C101" s="105">
        <f t="array" aca="1" ref="C101:C112" ca="1">MMULT(B19:M30,O84:O95)</f>
        <v>0</v>
      </c>
      <c r="F101" s="105">
        <f t="array" aca="1" ref="F101:F112" ca="1">MMULT(B4:M15,O84:O95)</f>
        <v>1.4210854715202004E-14</v>
      </c>
      <c r="I101" s="105">
        <f t="shared" ref="I101:I112" ca="1" si="29">F101+O4-O19+C101</f>
        <v>1.4210854715202004E-14</v>
      </c>
    </row>
    <row r="102" spans="2:9" x14ac:dyDescent="0.25">
      <c r="B102" s="75">
        <v>1</v>
      </c>
      <c r="C102" s="106">
        <f ca="1"/>
        <v>0</v>
      </c>
      <c r="F102" s="106">
        <f ca="1"/>
        <v>1.7763568394002505E-15</v>
      </c>
      <c r="I102" s="106">
        <f t="shared" ca="1" si="29"/>
        <v>1.7763568394002505E-15</v>
      </c>
    </row>
    <row r="103" spans="2:9" ht="15.75" thickBot="1" x14ac:dyDescent="0.3">
      <c r="B103" s="75"/>
      <c r="C103" s="107">
        <f ca="1"/>
        <v>0</v>
      </c>
      <c r="F103" s="107">
        <f ca="1"/>
        <v>-1.5987211554602254E-14</v>
      </c>
      <c r="I103" s="107">
        <f t="shared" ca="1" si="29"/>
        <v>-1.5987211554602254E-14</v>
      </c>
    </row>
    <row r="104" spans="2:9" x14ac:dyDescent="0.25">
      <c r="B104" s="75"/>
      <c r="C104" s="105">
        <f ca="1"/>
        <v>0</v>
      </c>
      <c r="F104" s="105">
        <f ca="1"/>
        <v>-6.2172489379008766E-15</v>
      </c>
      <c r="I104" s="105">
        <f t="shared" ca="1" si="29"/>
        <v>-6.2172489379008766E-15</v>
      </c>
    </row>
    <row r="105" spans="2:9" x14ac:dyDescent="0.25">
      <c r="B105" s="75">
        <v>2</v>
      </c>
      <c r="C105" s="106">
        <f ca="1"/>
        <v>0</v>
      </c>
      <c r="F105" s="106">
        <f ca="1"/>
        <v>3.044802728887203E-16</v>
      </c>
      <c r="I105" s="106">
        <f t="shared" ca="1" si="29"/>
        <v>3.044802728887203E-16</v>
      </c>
    </row>
    <row r="106" spans="2:9" ht="15.75" thickBot="1" x14ac:dyDescent="0.3">
      <c r="B106" s="75"/>
      <c r="C106" s="107">
        <f ca="1"/>
        <v>0</v>
      </c>
      <c r="F106" s="107">
        <f ca="1"/>
        <v>-1.7763568394002505E-15</v>
      </c>
      <c r="I106" s="107">
        <f t="shared" ca="1" si="29"/>
        <v>-1.7763568394002505E-15</v>
      </c>
    </row>
    <row r="107" spans="2:9" x14ac:dyDescent="0.25">
      <c r="B107" s="75"/>
      <c r="C107" s="105">
        <f ca="1"/>
        <v>0</v>
      </c>
      <c r="F107" s="105">
        <f ca="1"/>
        <v>-1.8032526619418565</v>
      </c>
      <c r="I107" s="105">
        <f t="shared" ca="1" si="29"/>
        <v>-1.8032526619418565</v>
      </c>
    </row>
    <row r="108" spans="2:9" x14ac:dyDescent="0.25">
      <c r="B108" s="75">
        <v>3</v>
      </c>
      <c r="C108" s="106">
        <f ca="1"/>
        <v>0</v>
      </c>
      <c r="F108" s="106">
        <f ca="1"/>
        <v>-1.6285786149161483</v>
      </c>
      <c r="I108" s="106">
        <f t="shared" ca="1" si="29"/>
        <v>-1.6285786149161483</v>
      </c>
    </row>
    <row r="109" spans="2:9" ht="15.75" thickBot="1" x14ac:dyDescent="0.3">
      <c r="B109" s="75"/>
      <c r="C109" s="107">
        <f ca="1"/>
        <v>0</v>
      </c>
      <c r="F109" s="107">
        <f ca="1"/>
        <v>9.7714716894969058</v>
      </c>
      <c r="I109" s="107">
        <f t="shared" ca="1" si="29"/>
        <v>9.7714716894969058</v>
      </c>
    </row>
    <row r="110" spans="2:9" x14ac:dyDescent="0.25">
      <c r="B110" s="75"/>
      <c r="C110" s="105">
        <f ca="1"/>
        <v>0</v>
      </c>
      <c r="F110" s="105">
        <f ca="1"/>
        <v>1.8032526619418596</v>
      </c>
      <c r="I110" s="105">
        <f t="shared" ca="1" si="29"/>
        <v>1.8032526619418596</v>
      </c>
    </row>
    <row r="111" spans="2:9" x14ac:dyDescent="0.25">
      <c r="B111" s="75">
        <v>4</v>
      </c>
      <c r="C111" s="106">
        <f ca="1"/>
        <v>0</v>
      </c>
      <c r="F111" s="106">
        <f ca="1"/>
        <v>1.6285786149161365</v>
      </c>
      <c r="I111" s="106">
        <f t="shared" ca="1" si="29"/>
        <v>1.6285786149161365</v>
      </c>
    </row>
    <row r="112" spans="2:9" ht="15.75" thickBot="1" x14ac:dyDescent="0.3">
      <c r="B112" s="75"/>
      <c r="C112" s="107">
        <f ca="1"/>
        <v>0</v>
      </c>
      <c r="F112" s="107">
        <f ca="1"/>
        <v>-1.7763568394002505E-15</v>
      </c>
      <c r="I112" s="107">
        <f t="shared" ca="1" si="29"/>
        <v>-1.7763568394002505E-15</v>
      </c>
    </row>
  </sheetData>
  <conditionalFormatting sqref="B19:M26 B28:M29 B27:I27 K27:M27 M30 M16:M17">
    <cfRule type="cellIs" dxfId="46" priority="78" operator="notEqual">
      <formula>0</formula>
    </cfRule>
  </conditionalFormatting>
  <conditionalFormatting sqref="H25">
    <cfRule type="cellIs" dxfId="45" priority="72" operator="notBetween">
      <formula>-0.000001</formula>
      <formula>0.000001</formula>
    </cfRule>
  </conditionalFormatting>
  <conditionalFormatting sqref="B30:L30">
    <cfRule type="cellIs" dxfId="44" priority="75" operator="notEqual">
      <formula>0</formula>
    </cfRule>
  </conditionalFormatting>
  <conditionalFormatting sqref="B19">
    <cfRule type="cellIs" dxfId="43" priority="74" operator="notBetween">
      <formula>-0.000001</formula>
      <formula>0.000001</formula>
    </cfRule>
  </conditionalFormatting>
  <conditionalFormatting sqref="E22">
    <cfRule type="cellIs" dxfId="42" priority="73" operator="notBetween">
      <formula>-0.000001</formula>
      <formula>0.000001</formula>
    </cfRule>
  </conditionalFormatting>
  <conditionalFormatting sqref="J27">
    <cfRule type="cellIs" dxfId="41" priority="71" operator="notEqual">
      <formula>0</formula>
    </cfRule>
  </conditionalFormatting>
  <conditionalFormatting sqref="O19:O30">
    <cfRule type="cellIs" dxfId="40" priority="70" operator="notBetween">
      <formula>-0.000001</formula>
      <formula>0.000001</formula>
    </cfRule>
  </conditionalFormatting>
  <conditionalFormatting sqref="E70">
    <cfRule type="cellIs" dxfId="39" priority="47" operator="notBetween">
      <formula>-0.000001</formula>
      <formula>0.000001</formula>
    </cfRule>
  </conditionalFormatting>
  <conditionalFormatting sqref="B67:M74 B76:M77 B75:I75 K75:M75 M78">
    <cfRule type="cellIs" dxfId="38" priority="50" operator="notEqual">
      <formula>0</formula>
    </cfRule>
  </conditionalFormatting>
  <conditionalFormatting sqref="H73">
    <cfRule type="cellIs" dxfId="37" priority="46" operator="notBetween">
      <formula>-0.000001</formula>
      <formula>0.000001</formula>
    </cfRule>
  </conditionalFormatting>
  <conditionalFormatting sqref="B78:L78">
    <cfRule type="cellIs" dxfId="36" priority="49" operator="notEqual">
      <formula>0</formula>
    </cfRule>
  </conditionalFormatting>
  <conditionalFormatting sqref="B67">
    <cfRule type="cellIs" dxfId="35" priority="48" operator="notBetween">
      <formula>-0.000001</formula>
      <formula>0.000001</formula>
    </cfRule>
  </conditionalFormatting>
  <conditionalFormatting sqref="J75">
    <cfRule type="cellIs" dxfId="34" priority="45" operator="notEqual">
      <formula>0</formula>
    </cfRule>
  </conditionalFormatting>
  <conditionalFormatting sqref="B4:G9">
    <cfRule type="cellIs" dxfId="33" priority="44" operator="notBetween">
      <formula>-0.000001</formula>
      <formula>0.000001</formula>
    </cfRule>
  </conditionalFormatting>
  <conditionalFormatting sqref="B10:G15">
    <cfRule type="cellIs" dxfId="32" priority="43" operator="notBetween">
      <formula>-0.000001</formula>
      <formula>0.000001</formula>
    </cfRule>
  </conditionalFormatting>
  <conditionalFormatting sqref="H4:M9">
    <cfRule type="cellIs" dxfId="31" priority="42" operator="notBetween">
      <formula>-0.000001</formula>
      <formula>0.000001</formula>
    </cfRule>
  </conditionalFormatting>
  <conditionalFormatting sqref="H10:M15">
    <cfRule type="cellIs" dxfId="30" priority="41" operator="notBetween">
      <formula>-0.000001</formula>
      <formula>0.000001</formula>
    </cfRule>
  </conditionalFormatting>
  <conditionalFormatting sqref="O4:O9">
    <cfRule type="cellIs" dxfId="29" priority="40" operator="notBetween">
      <formula>-0.000001</formula>
      <formula>0.000001</formula>
    </cfRule>
  </conditionalFormatting>
  <conditionalFormatting sqref="O10:O15">
    <cfRule type="cellIs" dxfId="28" priority="39" operator="notBetween">
      <formula>-0.000001</formula>
      <formula>0.000001</formula>
    </cfRule>
  </conditionalFormatting>
  <conditionalFormatting sqref="B34:G39">
    <cfRule type="cellIs" dxfId="27" priority="38" operator="notBetween">
      <formula>-0.000001</formula>
      <formula>0.000001</formula>
    </cfRule>
  </conditionalFormatting>
  <conditionalFormatting sqref="B40:G45">
    <cfRule type="cellIs" dxfId="26" priority="37" operator="notBetween">
      <formula>-0.000001</formula>
      <formula>0.000001</formula>
    </cfRule>
  </conditionalFormatting>
  <conditionalFormatting sqref="H34:M39">
    <cfRule type="cellIs" dxfId="25" priority="36" operator="notBetween">
      <formula>-0.000001</formula>
      <formula>0.000001</formula>
    </cfRule>
  </conditionalFormatting>
  <conditionalFormatting sqref="H40:M45">
    <cfRule type="cellIs" dxfId="24" priority="35" operator="notBetween">
      <formula>-0.000001</formula>
      <formula>0.000001</formula>
    </cfRule>
  </conditionalFormatting>
  <conditionalFormatting sqref="O84:O95">
    <cfRule type="cellIs" dxfId="23" priority="32" operator="notBetween">
      <formula>-0.000001</formula>
      <formula>0.000001</formula>
    </cfRule>
  </conditionalFormatting>
  <conditionalFormatting sqref="J92">
    <cfRule type="cellIs" dxfId="22" priority="21" operator="notEqual">
      <formula>0</formula>
    </cfRule>
  </conditionalFormatting>
  <conditionalFormatting sqref="C101:C112">
    <cfRule type="cellIs" dxfId="21" priority="20" operator="notBetween">
      <formula>-0.000001</formula>
      <formula>0.000001</formula>
    </cfRule>
  </conditionalFormatting>
  <conditionalFormatting sqref="B95:L95">
    <cfRule type="cellIs" dxfId="20" priority="25" operator="notEqual">
      <formula>0</formula>
    </cfRule>
  </conditionalFormatting>
  <conditionalFormatting sqref="H90">
    <cfRule type="cellIs" dxfId="19" priority="22" operator="notBetween">
      <formula>-0.000001</formula>
      <formula>0.000001</formula>
    </cfRule>
  </conditionalFormatting>
  <conditionalFormatting sqref="B84">
    <cfRule type="cellIs" dxfId="18" priority="24" operator="notBetween">
      <formula>-0.000001</formula>
      <formula>0.000001</formula>
    </cfRule>
  </conditionalFormatting>
  <conditionalFormatting sqref="E87">
    <cfRule type="cellIs" dxfId="17" priority="23" operator="notBetween">
      <formula>-0.000001</formula>
      <formula>0.000001</formula>
    </cfRule>
  </conditionalFormatting>
  <conditionalFormatting sqref="B84:M91 B93:M94 B92:I92 K92:M92 M95">
    <cfRule type="cellIs" dxfId="16" priority="26" operator="notEqual">
      <formula>0</formula>
    </cfRule>
  </conditionalFormatting>
  <conditionalFormatting sqref="I101:I112">
    <cfRule type="cellIs" dxfId="15" priority="18" operator="notBetween">
      <formula>-0.000001</formula>
      <formula>0.000001</formula>
    </cfRule>
  </conditionalFormatting>
  <conditionalFormatting sqref="F101:F112">
    <cfRule type="cellIs" dxfId="14" priority="19" operator="notBetween">
      <formula>-0.000001</formula>
      <formula>0.000001</formula>
    </cfRule>
  </conditionalFormatting>
  <conditionalFormatting sqref="O57:O62">
    <cfRule type="cellIs" dxfId="13" priority="8" operator="notBetween">
      <formula>-0.000001</formula>
      <formula>0.000001</formula>
    </cfRule>
  </conditionalFormatting>
  <conditionalFormatting sqref="H51:M56">
    <cfRule type="cellIs" dxfId="12" priority="11" operator="notBetween">
      <formula>-0.000001</formula>
      <formula>0.000001</formula>
    </cfRule>
  </conditionalFormatting>
  <conditionalFormatting sqref="H57:M62">
    <cfRule type="cellIs" dxfId="11" priority="10" operator="notBetween">
      <formula>-0.000001</formula>
      <formula>0.000001</formula>
    </cfRule>
  </conditionalFormatting>
  <conditionalFormatting sqref="O51:O56">
    <cfRule type="cellIs" dxfId="10" priority="9" operator="notBetween">
      <formula>-0.000001</formula>
      <formula>0.000001</formula>
    </cfRule>
  </conditionalFormatting>
  <conditionalFormatting sqref="B51:G56">
    <cfRule type="cellIs" dxfId="9" priority="13" operator="notBetween">
      <formula>-0.000001</formula>
      <formula>0.000001</formula>
    </cfRule>
  </conditionalFormatting>
  <conditionalFormatting sqref="B57:G62">
    <cfRule type="cellIs" dxfId="8" priority="12" operator="notBetween">
      <formula>-0.000001</formula>
      <formula>0.000001</formula>
    </cfRule>
  </conditionalFormatting>
  <conditionalFormatting sqref="O34:O45">
    <cfRule type="cellIs" dxfId="7" priority="5" operator="notBetween">
      <formula>-0.000001</formula>
      <formula>0.000001</formula>
    </cfRule>
  </conditionalFormatting>
  <conditionalFormatting sqref="O73:O78">
    <cfRule type="cellIs" dxfId="6" priority="1" operator="notBetween">
      <formula>-0.000001</formula>
      <formula>0.000001</formula>
    </cfRule>
  </conditionalFormatting>
  <conditionalFormatting sqref="O67:O72">
    <cfRule type="cellIs" dxfId="5" priority="2" operator="notBetween">
      <formula>-0.000001</formula>
      <formula>0.000001</formula>
    </cfRule>
  </conditionalFormatting>
  <pageMargins left="0.7" right="0.7" top="0.78740157499999996" bottom="0.78740157499999996" header="0.3" footer="0.3"/>
  <pageSetup paperSize="9" orientation="portrait" horizontalDpi="4294967293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Eingabedaten</vt:lpstr>
      <vt:lpstr>S1</vt:lpstr>
      <vt:lpstr>S2</vt:lpstr>
      <vt:lpstr>S3</vt:lpstr>
      <vt:lpstr>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Platzhalter, Peter</dc:creator>
  <cp:lastModifiedBy>Göttsche, Jens</cp:lastModifiedBy>
  <dcterms:created xsi:type="dcterms:W3CDTF">2019-05-14T08:50:11Z</dcterms:created>
  <dcterms:modified xsi:type="dcterms:W3CDTF">2020-04-30T10:13:45Z</dcterms:modified>
</cp:coreProperties>
</file>